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gnskap2011" sheetId="1" r:id="rId1"/>
    <sheet name="Fordeling 2011" sheetId="2" r:id="rId2"/>
  </sheets>
  <externalReferences>
    <externalReference r:id="rId5"/>
  </externalReferences>
  <definedNames>
    <definedName name="Excel_BuiltIn_Criteria">#REF!</definedName>
    <definedName name="_xlnm.Print_Area" localSheetId="1">'Fordeling 2011'!$A$1:$K$20</definedName>
  </definedNames>
  <calcPr fullCalcOnLoad="1"/>
</workbook>
</file>

<file path=xl/sharedStrings.xml><?xml version="1.0" encoding="utf-8"?>
<sst xmlns="http://schemas.openxmlformats.org/spreadsheetml/2006/main" count="99" uniqueCount="96">
  <si>
    <t>Raumar O-lag</t>
  </si>
  <si>
    <t xml:space="preserve">Dato: </t>
  </si>
  <si>
    <t>Regnskap for År  2011</t>
  </si>
  <si>
    <t>Konto</t>
  </si>
  <si>
    <t>Tekst</t>
  </si>
  <si>
    <t>Inntekter</t>
  </si>
  <si>
    <t>Utgifter</t>
  </si>
  <si>
    <t>31.0</t>
  </si>
  <si>
    <t>Salg av kart</t>
  </si>
  <si>
    <t>32.0</t>
  </si>
  <si>
    <t>Overnatting</t>
  </si>
  <si>
    <t>32.1</t>
  </si>
  <si>
    <t xml:space="preserve">Kveldsmat </t>
  </si>
  <si>
    <t>32.2</t>
  </si>
  <si>
    <t>Bussbilletter</t>
  </si>
  <si>
    <t>32.3</t>
  </si>
  <si>
    <t>Matpakker</t>
  </si>
  <si>
    <t>33.0</t>
  </si>
  <si>
    <t>Sponsorinntekter, drakter</t>
  </si>
  <si>
    <t>34.0</t>
  </si>
  <si>
    <t>Sponsorinntekter, NM distansene</t>
  </si>
  <si>
    <t>35.0</t>
  </si>
  <si>
    <t>Annonseinntekter</t>
  </si>
  <si>
    <t>36.0</t>
  </si>
  <si>
    <t>Salg</t>
  </si>
  <si>
    <t>36.1</t>
  </si>
  <si>
    <t>Middagsservering arena</t>
  </si>
  <si>
    <t>36.2</t>
  </si>
  <si>
    <t>Kiosksalg</t>
  </si>
  <si>
    <t>36.3</t>
  </si>
  <si>
    <t>NM-effekter</t>
  </si>
  <si>
    <t>37.0</t>
  </si>
  <si>
    <t>Utleie av salgsarealer</t>
  </si>
  <si>
    <t>38.0</t>
  </si>
  <si>
    <t>Løpsavgifter</t>
  </si>
  <si>
    <t>38.1</t>
  </si>
  <si>
    <t>Reisefordeling</t>
  </si>
  <si>
    <t>39.0</t>
  </si>
  <si>
    <t>Diverse inntekter</t>
  </si>
  <si>
    <t>39.1</t>
  </si>
  <si>
    <t>Parkering</t>
  </si>
  <si>
    <t>41.0</t>
  </si>
  <si>
    <t>Arrangementsteknisk</t>
  </si>
  <si>
    <t>41.1</t>
  </si>
  <si>
    <t>Premier</t>
  </si>
  <si>
    <t>41.2</t>
  </si>
  <si>
    <t>Refusjon Reisefordeling</t>
  </si>
  <si>
    <t>42.0</t>
  </si>
  <si>
    <t>42.1</t>
  </si>
  <si>
    <t>Bespisning</t>
  </si>
  <si>
    <t>42.2</t>
  </si>
  <si>
    <t>Kiosk</t>
  </si>
  <si>
    <t>43.0</t>
  </si>
  <si>
    <t>Trykk/annonsering</t>
  </si>
  <si>
    <t>44.0</t>
  </si>
  <si>
    <t>Arena</t>
  </si>
  <si>
    <t>45.0</t>
  </si>
  <si>
    <t>Arrangementsmateriell</t>
  </si>
  <si>
    <t>46.0</t>
  </si>
  <si>
    <t>Busstransport</t>
  </si>
  <si>
    <t>46.1</t>
  </si>
  <si>
    <t>46.2</t>
  </si>
  <si>
    <t>46.3</t>
  </si>
  <si>
    <t>Kveldsmat</t>
  </si>
  <si>
    <t>48.0</t>
  </si>
  <si>
    <t>Beklednings arrangører</t>
  </si>
  <si>
    <t>49.0</t>
  </si>
  <si>
    <t>Adminstrasjonsutgifter</t>
  </si>
  <si>
    <t>Overskudd 2011</t>
  </si>
  <si>
    <t>Timer</t>
  </si>
  <si>
    <t>Prosent</t>
  </si>
  <si>
    <t>Raumars prosentfordeling 2011</t>
  </si>
  <si>
    <t>GOL</t>
  </si>
  <si>
    <t>UOL</t>
  </si>
  <si>
    <t>EOL</t>
  </si>
  <si>
    <t>HOL</t>
  </si>
  <si>
    <t>FIL</t>
  </si>
  <si>
    <t>NOL</t>
  </si>
  <si>
    <t>Følgende vedtak ble gjort vedr. fordeling av overskudd fra NM i styremøte i Raumar 12.4.2011</t>
  </si>
  <si>
    <t>Sak 1: Økonomimodell NM</t>
  </si>
  <si>
    <t>1/6 av inntektene fordeles jevnt mellom klubbene som deltar i dugnadsarbeidet</t>
  </si>
  <si>
    <t xml:space="preserve">1/6 fordeles etter Raumars prosentfordeling. </t>
  </si>
  <si>
    <t xml:space="preserve">2/3 fordeles etter klubbenes arbeidsinnsats, hvor fordelingen mellom arbeidsoppgaver fastsettes </t>
  </si>
  <si>
    <t>av styret etter forslag fra bemanningsleder i NM-komiteen etter bemanningsmøte i mai.</t>
  </si>
  <si>
    <t>Denne summen blir liggende på Raumars konto og kan brukes av klubbene til å redusere innbetalinger til Raumar.</t>
  </si>
  <si>
    <t>For regnskapsåret 2011:</t>
  </si>
  <si>
    <t>1/6 per klubb</t>
  </si>
  <si>
    <t>prosentfordeling</t>
  </si>
  <si>
    <t>arbeidsinnsats</t>
  </si>
  <si>
    <t>Sum</t>
  </si>
  <si>
    <t>Eidsvoll</t>
  </si>
  <si>
    <t>Frogner</t>
  </si>
  <si>
    <t>Gjerdrum</t>
  </si>
  <si>
    <t>Hurdal</t>
  </si>
  <si>
    <t>Nes</t>
  </si>
  <si>
    <t>Ullensaker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</si>
</sst>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%"/>
    <numFmt numFmtId="165" formatCode="0.00%"/>
  </numFmts>
  <fonts count="4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8"/>
      <name val="MS Sans Serif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MS Sans Serif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" fontId="0" fillId="0" borderId="0" applyFill="0" applyBorder="0" applyAlignment="0" applyProtection="0"/>
    <xf numFmtId="41" fontId="1" fillId="0" borderId="0" applyFill="0" applyBorder="0" applyAlignment="0" applyProtection="0"/>
    <xf numFmtId="4" fontId="0" fillId="0" borderId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3" fontId="1" fillId="0" borderId="10" xfId="51" applyNumberFormat="1" applyFont="1" applyFill="1" applyBorder="1" applyAlignment="1" applyProtection="1">
      <alignment horizontal="center"/>
      <protection/>
    </xf>
    <xf numFmtId="4" fontId="4" fillId="0" borderId="10" xfId="51" applyFont="1" applyFill="1" applyBorder="1" applyAlignment="1" applyProtection="1">
      <alignment/>
      <protection/>
    </xf>
    <xf numFmtId="4" fontId="5" fillId="0" borderId="10" xfId="51" applyFont="1" applyFill="1" applyBorder="1" applyAlignment="1" applyProtection="1">
      <alignment/>
      <protection/>
    </xf>
    <xf numFmtId="4" fontId="1" fillId="0" borderId="10" xfId="51" applyFont="1" applyFill="1" applyBorder="1" applyAlignment="1" applyProtection="1">
      <alignment/>
      <protection/>
    </xf>
    <xf numFmtId="4" fontId="1" fillId="0" borderId="11" xfId="51" applyFont="1" applyFill="1" applyBorder="1" applyAlignment="1" applyProtection="1">
      <alignment/>
      <protection/>
    </xf>
    <xf numFmtId="4" fontId="0" fillId="0" borderId="10" xfId="0" applyNumberFormat="1" applyBorder="1" applyAlignment="1">
      <alignment/>
    </xf>
    <xf numFmtId="3" fontId="1" fillId="0" borderId="10" xfId="53" applyNumberFormat="1" applyFont="1" applyFill="1" applyBorder="1" applyAlignment="1" applyProtection="1">
      <alignment horizontal="center"/>
      <protection/>
    </xf>
    <xf numFmtId="4" fontId="1" fillId="0" borderId="10" xfId="53" applyFont="1" applyFill="1" applyBorder="1" applyAlignment="1" applyProtection="1">
      <alignment/>
      <protection/>
    </xf>
    <xf numFmtId="3" fontId="0" fillId="0" borderId="10" xfId="53" applyNumberFormat="1" applyFont="1" applyFill="1" applyBorder="1" applyAlignment="1" applyProtection="1">
      <alignment horizontal="center"/>
      <protection/>
    </xf>
    <xf numFmtId="4" fontId="0" fillId="0" borderId="10" xfId="53" applyFont="1" applyFill="1" applyBorder="1" applyAlignment="1" applyProtection="1">
      <alignment/>
      <protection/>
    </xf>
    <xf numFmtId="4" fontId="0" fillId="0" borderId="11" xfId="5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0" borderId="12" xfId="51" applyFont="1" applyFill="1" applyBorder="1" applyAlignment="1" applyProtection="1">
      <alignment/>
      <protection/>
    </xf>
    <xf numFmtId="4" fontId="1" fillId="0" borderId="13" xfId="51" applyFont="1" applyFill="1" applyBorder="1" applyAlignment="1" applyProtection="1">
      <alignment/>
      <protection/>
    </xf>
    <xf numFmtId="3" fontId="1" fillId="0" borderId="10" xfId="51" applyNumberFormat="1" applyFont="1" applyFill="1" applyBorder="1" applyAlignment="1" applyProtection="1">
      <alignment horizontal="left"/>
      <protection/>
    </xf>
    <xf numFmtId="4" fontId="1" fillId="0" borderId="14" xfId="51" applyFont="1" applyFill="1" applyBorder="1" applyAlignment="1" applyProtection="1">
      <alignment/>
      <protection/>
    </xf>
    <xf numFmtId="4" fontId="1" fillId="0" borderId="15" xfId="5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4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3" fontId="0" fillId="0" borderId="10" xfId="51" applyNumberFormat="1" applyFont="1" applyFill="1" applyBorder="1" applyAlignment="1" applyProtection="1">
      <alignment/>
      <protection/>
    </xf>
    <xf numFmtId="3" fontId="6" fillId="0" borderId="10" xfId="51" applyNumberFormat="1" applyFont="1" applyFill="1" applyBorder="1" applyAlignment="1" applyProtection="1">
      <alignment/>
      <protection/>
    </xf>
    <xf numFmtId="165" fontId="2" fillId="0" borderId="0" xfId="47" applyNumberFormat="1" applyFon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0" fontId="7" fillId="0" borderId="0" xfId="41" applyFont="1">
      <alignment/>
      <protection/>
    </xf>
    <xf numFmtId="164" fontId="0" fillId="0" borderId="0" xfId="47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Prosent 2" xfId="48"/>
    <cellStyle name="Tittel" xfId="49"/>
    <cellStyle name="Totalt" xfId="50"/>
    <cellStyle name="Comma" xfId="51"/>
    <cellStyle name="Comma [0]" xfId="52"/>
    <cellStyle name="Tusenskille 2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as\Lokale%20innstillinger\Programdata\Opera\Opera\temporary_downloads\Documents%20and%20Settings\haas\Lokale%20innstillinger\Programdata\Opera\Opera\temporary_downloads\Regnskap%20NM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NSK.2011"/>
      <sheetName val="konto2011"/>
      <sheetName val="buds.2011"/>
      <sheetName val="Regnskap2011"/>
      <sheetName val="Oppsummering OKB"/>
    </sheetNames>
    <sheetDataSet>
      <sheetData sheetId="1">
        <row r="84">
          <cell r="G84">
            <v>45465</v>
          </cell>
        </row>
        <row r="130">
          <cell r="G130">
            <v>245868</v>
          </cell>
        </row>
        <row r="158">
          <cell r="G158">
            <v>33000</v>
          </cell>
        </row>
        <row r="180">
          <cell r="G180">
            <v>24010</v>
          </cell>
        </row>
        <row r="185">
          <cell r="G185">
            <v>0</v>
          </cell>
        </row>
        <row r="190">
          <cell r="G190">
            <v>47500</v>
          </cell>
        </row>
        <row r="201">
          <cell r="G201">
            <v>70000</v>
          </cell>
        </row>
        <row r="229">
          <cell r="G229">
            <v>58600</v>
          </cell>
        </row>
        <row r="257">
          <cell r="G257">
            <v>14790</v>
          </cell>
        </row>
        <row r="263">
          <cell r="G263">
            <v>84402</v>
          </cell>
        </row>
        <row r="277">
          <cell r="G277">
            <v>6966</v>
          </cell>
        </row>
        <row r="281">
          <cell r="G281">
            <v>7000</v>
          </cell>
        </row>
        <row r="547">
          <cell r="G547">
            <v>620230</v>
          </cell>
        </row>
        <row r="631">
          <cell r="G631">
            <v>53700</v>
          </cell>
        </row>
        <row r="635">
          <cell r="G635">
            <v>60</v>
          </cell>
        </row>
        <row r="640">
          <cell r="G640">
            <v>34000</v>
          </cell>
        </row>
        <row r="660">
          <cell r="G660">
            <v>-331729.9</v>
          </cell>
        </row>
        <row r="668">
          <cell r="G668">
            <v>-72330.6</v>
          </cell>
        </row>
        <row r="710">
          <cell r="G710">
            <v>-53535</v>
          </cell>
        </row>
        <row r="719">
          <cell r="G719">
            <v>-4341</v>
          </cell>
        </row>
        <row r="724">
          <cell r="G724">
            <v>-10323</v>
          </cell>
        </row>
        <row r="733">
          <cell r="G733">
            <v>-49158.61</v>
          </cell>
        </row>
        <row r="741">
          <cell r="G741">
            <v>-54324</v>
          </cell>
        </row>
        <row r="754">
          <cell r="G754">
            <v>-98885.94</v>
          </cell>
        </row>
        <row r="758">
          <cell r="G758">
            <v>-19440</v>
          </cell>
        </row>
        <row r="764">
          <cell r="G764">
            <v>-14600</v>
          </cell>
        </row>
        <row r="768">
          <cell r="G768">
            <v>-209780</v>
          </cell>
        </row>
        <row r="773">
          <cell r="G773">
            <v>-34050</v>
          </cell>
        </row>
        <row r="778">
          <cell r="G778">
            <v>-27694</v>
          </cell>
        </row>
        <row r="796">
          <cell r="G796">
            <v>-3347.63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zoomScalePageLayoutView="0" workbookViewId="0" topLeftCell="A1">
      <selection activeCell="H16" sqref="H16"/>
    </sheetView>
  </sheetViews>
  <sheetFormatPr defaultColWidth="11.421875" defaultRowHeight="12.75"/>
  <cols>
    <col min="1" max="1" width="11.421875" style="1" customWidth="1"/>
    <col min="2" max="2" width="41.28125" style="1" customWidth="1"/>
    <col min="3" max="3" width="12.57421875" style="1" customWidth="1"/>
    <col min="4" max="4" width="13.7109375" style="1" customWidth="1"/>
  </cols>
  <sheetData>
    <row r="1" spans="1:4" s="1" customFormat="1" ht="23.25">
      <c r="A1" s="2" t="s">
        <v>0</v>
      </c>
      <c r="B1" s="3"/>
      <c r="C1" s="4" t="s">
        <v>1</v>
      </c>
      <c r="D1" s="5">
        <f ca="1">TODAY()</f>
        <v>40944</v>
      </c>
    </row>
    <row r="2" spans="1:4" s="1" customFormat="1" ht="6.75" customHeight="1">
      <c r="A2" s="2"/>
      <c r="B2" s="3"/>
      <c r="C2" s="3"/>
      <c r="D2" s="6"/>
    </row>
    <row r="3" spans="1:4" ht="20.25">
      <c r="A3" s="7"/>
      <c r="B3" s="8" t="s">
        <v>2</v>
      </c>
      <c r="C3" s="9"/>
      <c r="D3" s="6"/>
    </row>
    <row r="4" spans="1:4" ht="12.75">
      <c r="A4" s="7"/>
      <c r="B4" s="10"/>
      <c r="C4" s="10"/>
      <c r="D4" s="11"/>
    </row>
    <row r="5" spans="1:4" ht="12.75">
      <c r="A5" s="7"/>
      <c r="B5" s="10"/>
      <c r="C5" s="10"/>
      <c r="D5" s="11"/>
    </row>
    <row r="6" spans="1:4" ht="12.75">
      <c r="A6" s="7" t="s">
        <v>3</v>
      </c>
      <c r="B6" s="10" t="s">
        <v>4</v>
      </c>
      <c r="C6" s="10" t="s">
        <v>5</v>
      </c>
      <c r="D6" s="11" t="s">
        <v>6</v>
      </c>
    </row>
    <row r="7" spans="1:4" ht="12.75">
      <c r="A7" s="7"/>
      <c r="B7" s="10"/>
      <c r="C7" s="10"/>
      <c r="D7" s="11"/>
    </row>
    <row r="8" spans="1:4" ht="12.75">
      <c r="A8" s="7" t="s">
        <v>7</v>
      </c>
      <c r="B8" s="10" t="s">
        <v>8</v>
      </c>
      <c r="C8" s="12">
        <f>'[1]konto2011'!G84</f>
        <v>45465</v>
      </c>
      <c r="D8" s="11"/>
    </row>
    <row r="9" spans="1:4" ht="12.75">
      <c r="A9" s="7" t="s">
        <v>9</v>
      </c>
      <c r="B9" s="10" t="s">
        <v>10</v>
      </c>
      <c r="C9" s="12">
        <f>'[1]konto2011'!G130</f>
        <v>245868</v>
      </c>
      <c r="D9" s="11"/>
    </row>
    <row r="10" spans="1:4" ht="12.75">
      <c r="A10" s="7" t="s">
        <v>11</v>
      </c>
      <c r="B10" s="10" t="s">
        <v>12</v>
      </c>
      <c r="C10" s="12">
        <f>'[1]konto2011'!G158</f>
        <v>33000</v>
      </c>
      <c r="D10" s="11"/>
    </row>
    <row r="11" spans="1:4" ht="12.75">
      <c r="A11" s="7" t="s">
        <v>13</v>
      </c>
      <c r="B11" s="10" t="s">
        <v>14</v>
      </c>
      <c r="C11" s="12">
        <f>'[1]konto2011'!G180</f>
        <v>24010</v>
      </c>
      <c r="D11" s="11"/>
    </row>
    <row r="12" spans="1:4" ht="12.75">
      <c r="A12" s="7" t="s">
        <v>15</v>
      </c>
      <c r="B12" s="10" t="s">
        <v>16</v>
      </c>
      <c r="C12" s="12">
        <f>'[1]konto2011'!G185</f>
        <v>0</v>
      </c>
      <c r="D12" s="11"/>
    </row>
    <row r="13" spans="1:4" ht="12.75">
      <c r="A13" s="13" t="s">
        <v>17</v>
      </c>
      <c r="B13" s="14" t="s">
        <v>18</v>
      </c>
      <c r="C13" s="12">
        <f>'[1]konto2011'!G190</f>
        <v>47500</v>
      </c>
      <c r="D13" s="11"/>
    </row>
    <row r="14" spans="1:4" ht="12.75">
      <c r="A14" s="15" t="s">
        <v>19</v>
      </c>
      <c r="B14" s="16" t="s">
        <v>20</v>
      </c>
      <c r="C14" s="12">
        <f>'[1]konto2011'!G201</f>
        <v>70000</v>
      </c>
      <c r="D14" s="17"/>
    </row>
    <row r="15" spans="1:4" ht="12.75">
      <c r="A15" s="13" t="s">
        <v>21</v>
      </c>
      <c r="B15" s="14" t="s">
        <v>22</v>
      </c>
      <c r="C15" s="18">
        <f>'[1]konto2011'!G229</f>
        <v>58600</v>
      </c>
      <c r="D15" s="11"/>
    </row>
    <row r="16" spans="1:4" ht="12.75">
      <c r="A16" s="13" t="s">
        <v>23</v>
      </c>
      <c r="B16" s="14" t="s">
        <v>24</v>
      </c>
      <c r="C16" s="12"/>
      <c r="D16" s="11"/>
    </row>
    <row r="17" spans="1:4" ht="12.75">
      <c r="A17" s="13" t="s">
        <v>25</v>
      </c>
      <c r="B17" s="14" t="s">
        <v>26</v>
      </c>
      <c r="C17" s="12">
        <f>'[1]konto2011'!G257</f>
        <v>14790</v>
      </c>
      <c r="D17" s="11"/>
    </row>
    <row r="18" spans="1:4" ht="12.75">
      <c r="A18" s="13" t="s">
        <v>27</v>
      </c>
      <c r="B18" s="14" t="s">
        <v>28</v>
      </c>
      <c r="C18" s="12">
        <f>'[1]konto2011'!G263</f>
        <v>84402</v>
      </c>
      <c r="D18" s="11"/>
    </row>
    <row r="19" spans="1:4" ht="12.75">
      <c r="A19" s="13" t="s">
        <v>29</v>
      </c>
      <c r="B19" s="14" t="s">
        <v>30</v>
      </c>
      <c r="C19" s="12">
        <f>'[1]konto2011'!G277</f>
        <v>6966</v>
      </c>
      <c r="D19" s="11"/>
    </row>
    <row r="20" spans="1:4" ht="12.75">
      <c r="A20" s="13" t="s">
        <v>31</v>
      </c>
      <c r="B20" s="14" t="s">
        <v>32</v>
      </c>
      <c r="C20" s="12">
        <f>'[1]konto2011'!G281</f>
        <v>7000</v>
      </c>
      <c r="D20" s="11"/>
    </row>
    <row r="21" spans="1:4" ht="12.75">
      <c r="A21" s="13" t="s">
        <v>33</v>
      </c>
      <c r="B21" s="14" t="s">
        <v>34</v>
      </c>
      <c r="C21" s="12">
        <f>'[1]konto2011'!G547</f>
        <v>620230</v>
      </c>
      <c r="D21" s="11"/>
    </row>
    <row r="22" spans="1:4" ht="12.75">
      <c r="A22" s="13" t="s">
        <v>35</v>
      </c>
      <c r="B22" s="14" t="s">
        <v>36</v>
      </c>
      <c r="C22" s="12">
        <f>'[1]konto2011'!G631</f>
        <v>53700</v>
      </c>
      <c r="D22" s="11"/>
    </row>
    <row r="23" spans="1:4" ht="12.75">
      <c r="A23" s="13" t="s">
        <v>37</v>
      </c>
      <c r="B23" s="14" t="s">
        <v>38</v>
      </c>
      <c r="C23" s="12">
        <f>'[1]konto2011'!G635</f>
        <v>60</v>
      </c>
      <c r="D23" s="11"/>
    </row>
    <row r="24" spans="1:4" ht="12.75">
      <c r="A24" s="13" t="s">
        <v>39</v>
      </c>
      <c r="B24" s="14" t="s">
        <v>40</v>
      </c>
      <c r="C24" s="12">
        <f>'[1]konto2011'!G640</f>
        <v>34000</v>
      </c>
      <c r="D24" s="11"/>
    </row>
    <row r="25" spans="1:4" ht="12.75">
      <c r="A25" s="7"/>
      <c r="B25" s="10"/>
      <c r="C25" s="19"/>
      <c r="D25" s="11"/>
    </row>
    <row r="26" spans="1:4" ht="12.75">
      <c r="A26" s="7" t="s">
        <v>41</v>
      </c>
      <c r="B26" s="10" t="s">
        <v>42</v>
      </c>
      <c r="D26" s="20">
        <f>'[1]konto2011'!G660</f>
        <v>-331729.9</v>
      </c>
    </row>
    <row r="27" spans="1:4" ht="12.75">
      <c r="A27" s="13" t="s">
        <v>43</v>
      </c>
      <c r="B27" s="14" t="s">
        <v>44</v>
      </c>
      <c r="D27" s="20">
        <f>'[1]konto2011'!G668</f>
        <v>-72330.6</v>
      </c>
    </row>
    <row r="28" spans="1:4" ht="12.75">
      <c r="A28" s="13" t="s">
        <v>45</v>
      </c>
      <c r="B28" s="14" t="s">
        <v>46</v>
      </c>
      <c r="D28" s="20">
        <f>'[1]konto2011'!G710</f>
        <v>-53535</v>
      </c>
    </row>
    <row r="29" spans="1:4" ht="12.75">
      <c r="A29" s="13" t="s">
        <v>47</v>
      </c>
      <c r="B29" s="14" t="s">
        <v>24</v>
      </c>
      <c r="D29" s="20">
        <f>'[1]konto2011'!G719</f>
        <v>-4341</v>
      </c>
    </row>
    <row r="30" spans="1:4" ht="12.75">
      <c r="A30" s="13" t="s">
        <v>48</v>
      </c>
      <c r="B30" s="14" t="s">
        <v>49</v>
      </c>
      <c r="D30" s="20">
        <f>'[1]konto2011'!G724</f>
        <v>-10323</v>
      </c>
    </row>
    <row r="31" spans="1:4" ht="12.75">
      <c r="A31" s="13" t="s">
        <v>50</v>
      </c>
      <c r="B31" s="14" t="s">
        <v>51</v>
      </c>
      <c r="D31" s="20">
        <f>'[1]konto2011'!G733</f>
        <v>-49158.61</v>
      </c>
    </row>
    <row r="32" spans="1:4" ht="12.75">
      <c r="A32" s="13" t="s">
        <v>52</v>
      </c>
      <c r="B32" s="14" t="s">
        <v>53</v>
      </c>
      <c r="D32" s="20">
        <f>'[1]konto2011'!G741</f>
        <v>-54324</v>
      </c>
    </row>
    <row r="33" spans="1:4" ht="12.75">
      <c r="A33" s="13" t="s">
        <v>54</v>
      </c>
      <c r="B33" s="14" t="s">
        <v>55</v>
      </c>
      <c r="D33" s="20">
        <f>'[1]konto2011'!G754</f>
        <v>-98885.94</v>
      </c>
    </row>
    <row r="34" spans="1:4" ht="12.75">
      <c r="A34" s="13" t="s">
        <v>56</v>
      </c>
      <c r="B34" s="14" t="s">
        <v>57</v>
      </c>
      <c r="D34" s="20"/>
    </row>
    <row r="35" spans="1:4" ht="12.75">
      <c r="A35" s="13" t="s">
        <v>58</v>
      </c>
      <c r="B35" s="14" t="s">
        <v>59</v>
      </c>
      <c r="D35" s="20">
        <f>'[1]konto2011'!G758</f>
        <v>-19440</v>
      </c>
    </row>
    <row r="36" spans="1:4" ht="12.75">
      <c r="A36" s="13" t="s">
        <v>60</v>
      </c>
      <c r="B36" s="14" t="s">
        <v>40</v>
      </c>
      <c r="D36" s="20">
        <f>'[1]konto2011'!G764</f>
        <v>-14600</v>
      </c>
    </row>
    <row r="37" spans="1:4" ht="12.75">
      <c r="A37" s="13" t="s">
        <v>61</v>
      </c>
      <c r="B37" s="14" t="s">
        <v>10</v>
      </c>
      <c r="D37" s="20">
        <f>'[1]konto2011'!G768</f>
        <v>-209780</v>
      </c>
    </row>
    <row r="38" spans="1:4" ht="12.75">
      <c r="A38" s="13" t="s">
        <v>62</v>
      </c>
      <c r="B38" s="14" t="s">
        <v>63</v>
      </c>
      <c r="D38" s="20">
        <f>'[1]konto2011'!G773</f>
        <v>-34050</v>
      </c>
    </row>
    <row r="39" spans="1:4" ht="12.75">
      <c r="A39" s="13" t="s">
        <v>64</v>
      </c>
      <c r="B39" s="14" t="s">
        <v>65</v>
      </c>
      <c r="D39" s="20">
        <f>'[1]konto2011'!G778</f>
        <v>-27694</v>
      </c>
    </row>
    <row r="40" spans="1:4" ht="12.75">
      <c r="A40" s="13" t="s">
        <v>66</v>
      </c>
      <c r="B40" s="14" t="s">
        <v>67</v>
      </c>
      <c r="D40" s="20">
        <f>'[1]konto2011'!G796</f>
        <v>-3347.63</v>
      </c>
    </row>
    <row r="41" spans="1:4" ht="12.75">
      <c r="A41" s="7"/>
      <c r="B41" s="10"/>
      <c r="D41" s="20"/>
    </row>
    <row r="42" spans="1:4" ht="12.75">
      <c r="A42" s="7"/>
      <c r="B42" s="10"/>
      <c r="D42" s="20"/>
    </row>
    <row r="43" spans="1:4" ht="12.75">
      <c r="A43" s="7"/>
      <c r="B43" s="10"/>
      <c r="C43" s="10"/>
      <c r="D43" s="6"/>
    </row>
    <row r="44" spans="1:4" ht="12.75">
      <c r="A44" s="7"/>
      <c r="B44" s="10"/>
      <c r="C44" s="10"/>
      <c r="D44" s="11"/>
    </row>
    <row r="45" spans="1:4" ht="12.75">
      <c r="A45" s="7"/>
      <c r="C45" s="21">
        <f>SUM(C8:C44)</f>
        <v>1345591</v>
      </c>
      <c r="D45" s="22">
        <f>SUM(D26:D44)</f>
        <v>-983539.68</v>
      </c>
    </row>
    <row r="46" spans="1:4" ht="12.75">
      <c r="A46" s="23" t="s">
        <v>68</v>
      </c>
      <c r="C46" s="24"/>
      <c r="D46" s="25">
        <f>C45+D45</f>
        <v>362051.31999999995</v>
      </c>
    </row>
    <row r="47" spans="1:4" ht="12.75">
      <c r="A47" s="7"/>
      <c r="C47" s="10"/>
      <c r="D47" s="11"/>
    </row>
    <row r="48" spans="1:4" ht="12.75">
      <c r="A48" s="7"/>
      <c r="C48" s="10"/>
      <c r="D48" s="11"/>
    </row>
    <row r="49" spans="1:4" ht="12.75">
      <c r="A49" s="26"/>
      <c r="B49" s="26"/>
      <c r="C49" s="26"/>
      <c r="D49" s="26"/>
    </row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pans="1:4" ht="12.75">
      <c r="A65" s="27"/>
      <c r="B65" s="27"/>
      <c r="C65" s="27"/>
      <c r="D65" s="27"/>
    </row>
    <row r="71" s="26" customFormat="1" ht="12.75"/>
    <row r="72" s="26" customFormat="1" ht="12.75"/>
    <row r="73" s="26" customFormat="1" ht="12.75"/>
    <row r="74" spans="1:5" s="26" customFormat="1" ht="15">
      <c r="A74" s="28"/>
      <c r="B74" s="28" t="s">
        <v>69</v>
      </c>
      <c r="C74" s="28" t="s">
        <v>70</v>
      </c>
      <c r="D74" s="26" t="s">
        <v>71</v>
      </c>
      <c r="E74" s="28"/>
    </row>
    <row r="75" spans="1:5" s="26" customFormat="1" ht="15">
      <c r="A75" s="28" t="s">
        <v>72</v>
      </c>
      <c r="E75" s="28"/>
    </row>
    <row r="76" spans="1:5" s="26" customFormat="1" ht="15">
      <c r="A76" s="28" t="s">
        <v>73</v>
      </c>
      <c r="E76" s="28"/>
    </row>
    <row r="77" spans="1:5" s="26" customFormat="1" ht="15">
      <c r="A77" s="28" t="s">
        <v>74</v>
      </c>
      <c r="E77" s="28"/>
    </row>
    <row r="78" spans="1:5" s="26" customFormat="1" ht="15">
      <c r="A78" s="28" t="s">
        <v>75</v>
      </c>
      <c r="E78" s="28"/>
    </row>
    <row r="79" spans="1:5" s="26" customFormat="1" ht="15">
      <c r="A79" s="28" t="s">
        <v>76</v>
      </c>
      <c r="E79" s="28"/>
    </row>
    <row r="80" spans="1:5" s="26" customFormat="1" ht="15">
      <c r="A80" s="28" t="s">
        <v>77</v>
      </c>
      <c r="E80" s="28"/>
    </row>
    <row r="81" spans="1:5" s="26" customFormat="1" ht="15">
      <c r="A81" s="28"/>
      <c r="E81" s="28"/>
    </row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</sheetData>
  <sheetProtection selectLockedCells="1" selectUnlockedCells="1"/>
  <printOptions/>
  <pageMargins left="0.7875" right="0.7875" top="0.5402777777777777" bottom="0.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C6">
      <selection activeCell="G6" sqref="G1:I16384"/>
    </sheetView>
  </sheetViews>
  <sheetFormatPr defaultColWidth="11.421875" defaultRowHeight="12.75"/>
  <cols>
    <col min="2" max="2" width="12.140625" style="0" customWidth="1"/>
    <col min="3" max="3" width="14.8515625" style="0" customWidth="1"/>
    <col min="4" max="4" width="14.00390625" style="0" customWidth="1"/>
    <col min="5" max="5" width="11.8515625" style="0" customWidth="1"/>
    <col min="7" max="9" width="11.421875" style="0" hidden="1" customWidth="1"/>
  </cols>
  <sheetData>
    <row r="1" spans="1:4" ht="12.75">
      <c r="A1" s="26" t="s">
        <v>78</v>
      </c>
      <c r="B1" s="26"/>
      <c r="C1" s="26"/>
      <c r="D1" s="26"/>
    </row>
    <row r="2" spans="1:4" ht="12.75">
      <c r="A2" s="26"/>
      <c r="B2" s="26"/>
      <c r="C2" s="26"/>
      <c r="D2" s="26"/>
    </row>
    <row r="3" spans="1:4" ht="12.75">
      <c r="A3" s="29" t="s">
        <v>79</v>
      </c>
      <c r="B3" s="26"/>
      <c r="C3" s="26"/>
      <c r="D3" s="26"/>
    </row>
    <row r="4" spans="1:4" ht="12.75">
      <c r="A4" s="26" t="s">
        <v>80</v>
      </c>
      <c r="B4" s="26"/>
      <c r="C4" s="26"/>
      <c r="D4" s="26"/>
    </row>
    <row r="5" spans="1:4" ht="12.75">
      <c r="A5" s="26" t="s">
        <v>81</v>
      </c>
      <c r="B5" s="26"/>
      <c r="C5" s="26"/>
      <c r="D5" s="26"/>
    </row>
    <row r="6" spans="1:4" ht="12.75">
      <c r="A6" s="26" t="s">
        <v>82</v>
      </c>
      <c r="B6" s="26"/>
      <c r="C6" s="26"/>
      <c r="D6" s="26"/>
    </row>
    <row r="7" spans="1:4" ht="12.75">
      <c r="A7" s="26" t="s">
        <v>83</v>
      </c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 t="s">
        <v>84</v>
      </c>
      <c r="B9" s="26"/>
      <c r="C9" s="26"/>
      <c r="D9" s="26"/>
    </row>
    <row r="10" spans="1:4" ht="12.75">
      <c r="A10" s="26"/>
      <c r="B10" s="26"/>
      <c r="C10" s="26"/>
      <c r="D10" s="26"/>
    </row>
    <row r="11" spans="1:4" ht="12.75">
      <c r="A11" s="30" t="s">
        <v>85</v>
      </c>
      <c r="B11" s="26"/>
      <c r="C11" s="26"/>
      <c r="D11" s="26"/>
    </row>
    <row r="12" spans="1:4" ht="12.75">
      <c r="A12" s="26"/>
      <c r="B12" s="26"/>
      <c r="C12" s="26"/>
      <c r="D12" s="26"/>
    </row>
    <row r="13" spans="1:5" ht="12.75">
      <c r="A13" s="1"/>
      <c r="B13" s="31" t="s">
        <v>86</v>
      </c>
      <c r="C13" s="31" t="s">
        <v>87</v>
      </c>
      <c r="D13" s="31" t="s">
        <v>88</v>
      </c>
      <c r="E13" s="32" t="s">
        <v>89</v>
      </c>
    </row>
    <row r="14" spans="1:9" ht="15">
      <c r="A14" s="33" t="s">
        <v>90</v>
      </c>
      <c r="B14" s="34">
        <f>Regnskap2011!$D$46/6/6</f>
        <v>10056.98111111111</v>
      </c>
      <c r="C14" s="34">
        <f>Regnskap2011!$D$46*1/6*I14</f>
        <v>1007.7095073333331</v>
      </c>
      <c r="D14" s="34">
        <f>2/3*Regnskap2011!$D$46*H14</f>
        <v>31161.497631860442</v>
      </c>
      <c r="E14" s="35">
        <f aca="true" t="shared" si="0" ref="E14:E19">SUM(B14:D14)</f>
        <v>42226.188250304884</v>
      </c>
      <c r="G14" s="28">
        <v>1046</v>
      </c>
      <c r="H14" s="36">
        <v>0.1291039249568008</v>
      </c>
      <c r="I14" s="37">
        <v>0.0167</v>
      </c>
    </row>
    <row r="15" spans="1:9" ht="15">
      <c r="A15" s="33" t="s">
        <v>91</v>
      </c>
      <c r="B15" s="34">
        <f>Regnskap2011!$D$46/6/6</f>
        <v>10056.98111111111</v>
      </c>
      <c r="C15" s="34">
        <f>Regnskap2011!$D$46*1/6*I15</f>
        <v>2335.2310139999995</v>
      </c>
      <c r="D15" s="34">
        <f>2/3*Regnskap2011!$D$46*H15</f>
        <v>15997.824310046899</v>
      </c>
      <c r="E15" s="35">
        <f t="shared" si="0"/>
        <v>28390.036435158006</v>
      </c>
      <c r="G15" s="28">
        <v>537</v>
      </c>
      <c r="H15" s="36">
        <v>0.06627993088126388</v>
      </c>
      <c r="I15" s="37">
        <v>0.0387</v>
      </c>
    </row>
    <row r="16" spans="1:9" ht="15.75">
      <c r="A16" s="33" t="s">
        <v>92</v>
      </c>
      <c r="B16" s="34">
        <f>Regnskap2011!$D$46/6/6</f>
        <v>10056.98111111111</v>
      </c>
      <c r="C16" s="34">
        <f>Regnskap2011!$D$46*1/6*I16</f>
        <v>35559.47381266666</v>
      </c>
      <c r="D16" s="34">
        <f>2/3*Regnskap2011!$D$46*H16</f>
        <v>130425.46523163002</v>
      </c>
      <c r="E16" s="35">
        <f t="shared" si="0"/>
        <v>176041.9201554078</v>
      </c>
      <c r="G16" s="38">
        <v>4378</v>
      </c>
      <c r="H16" s="36">
        <v>0.5403604048383115</v>
      </c>
      <c r="I16" s="39">
        <f>58.93%</f>
        <v>0.5893</v>
      </c>
    </row>
    <row r="17" spans="1:9" ht="15">
      <c r="A17" s="33" t="s">
        <v>93</v>
      </c>
      <c r="B17" s="34">
        <f>Regnskap2011!$D$46/6/6</f>
        <v>10056.98111111111</v>
      </c>
      <c r="C17" s="34">
        <f>Regnskap2011!$D$46*1/6*I17</f>
        <v>2184.3762973333332</v>
      </c>
      <c r="D17" s="34">
        <f>2/3*Regnskap2011!$D$46*H17</f>
        <v>16057.406523492138</v>
      </c>
      <c r="E17" s="35">
        <f t="shared" si="0"/>
        <v>28298.763931936584</v>
      </c>
      <c r="G17" s="28">
        <v>539</v>
      </c>
      <c r="H17" s="36">
        <v>0.06652678351024438</v>
      </c>
      <c r="I17" s="37">
        <v>0.0362</v>
      </c>
    </row>
    <row r="18" spans="1:9" ht="15">
      <c r="A18" s="33" t="s">
        <v>94</v>
      </c>
      <c r="B18" s="34">
        <f>Regnskap2011!$D$46/6/6</f>
        <v>10056.98111111111</v>
      </c>
      <c r="C18" s="34">
        <f>Regnskap2011!$D$46*1/6*I18</f>
        <v>0</v>
      </c>
      <c r="D18" s="34">
        <f>2/3*Regnskap2011!$D$46*H18</f>
        <v>3008.901778984612</v>
      </c>
      <c r="E18" s="35">
        <f t="shared" si="0"/>
        <v>13065.882890095723</v>
      </c>
      <c r="G18" s="28">
        <v>1501</v>
      </c>
      <c r="H18" s="36">
        <v>0.01246605776351518</v>
      </c>
      <c r="I18" s="40">
        <v>0</v>
      </c>
    </row>
    <row r="19" spans="1:9" ht="15">
      <c r="A19" s="33" t="s">
        <v>95</v>
      </c>
      <c r="B19" s="34">
        <f>Regnskap2011!$D$46/6/6</f>
        <v>10056.98111111111</v>
      </c>
      <c r="C19" s="34">
        <f>Regnskap2011!$D$46*1/6*I19</f>
        <v>19255.096035333332</v>
      </c>
      <c r="D19" s="34">
        <f>2/3*Regnskap2011!$D$46*H19</f>
        <v>44716.45119065251</v>
      </c>
      <c r="E19" s="35">
        <f t="shared" si="0"/>
        <v>74028.52833709694</v>
      </c>
      <c r="G19" s="28">
        <v>101</v>
      </c>
      <c r="H19" s="36">
        <v>0.18526289804986423</v>
      </c>
      <c r="I19" s="37">
        <v>0.3191</v>
      </c>
    </row>
    <row r="20" spans="1:8" ht="15">
      <c r="A20" s="1"/>
      <c r="B20" s="34"/>
      <c r="C20" s="34"/>
      <c r="D20" s="34"/>
      <c r="E20" s="35">
        <f>SUM(E14:E19)</f>
        <v>362051.31999999995</v>
      </c>
      <c r="G20" s="28">
        <v>8102</v>
      </c>
      <c r="H20" s="28"/>
    </row>
    <row r="21" spans="1:9" ht="12.75">
      <c r="A21" s="26"/>
      <c r="B21" s="26"/>
      <c r="C21" s="26"/>
      <c r="D21" s="26"/>
      <c r="E21" s="26"/>
      <c r="F21" s="26"/>
      <c r="G21" s="26"/>
      <c r="H21" s="26"/>
      <c r="I21" s="2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haas</cp:lastModifiedBy>
  <dcterms:created xsi:type="dcterms:W3CDTF">2012-02-05T14:21:08Z</dcterms:created>
  <dcterms:modified xsi:type="dcterms:W3CDTF">2012-02-05T14:21:09Z</dcterms:modified>
  <cp:category/>
  <cp:version/>
  <cp:contentType/>
  <cp:contentStatus/>
</cp:coreProperties>
</file>