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f.buds.2011" sheetId="1" r:id="rId1"/>
    <sheet name="Ark1" sheetId="2" r:id="rId2"/>
  </sheets>
  <definedNames>
    <definedName name="Excel_BuiltIn_Criteria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>All startkontingent som IKKE er individuell startkontingent</t>
        </r>
      </text>
    </comment>
    <comment ref="D8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>Utgifter til alle typer: Samlinger, treninger m.m. for ungdoms- gruppa. Inkludere utgifter til egen trener på kr. 10.000</t>
        </r>
      </text>
    </comment>
    <comment ref="D9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>Utgifter til alle typer: Samlinger, treninger m.m. for junior/senior gruppa. Inkludere utgifter til egen trener på kr. 10.000</t>
        </r>
      </text>
    </comment>
    <comment ref="D12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>Reise, overnatting m.m. i forbindelse med stafetter. IKKE startkontingent som føres på egen konto.</t>
        </r>
      </text>
    </comment>
    <comment ref="D13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>Reise, overnatting m.m. i forbindelse med representasjon untatt stafetter som føres på egen konto. IKKE startkontingent, som føres på egen konto.</t>
        </r>
      </text>
    </comment>
    <comment ref="C20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>Bravoprosjektet: 8.000
LAM midler: 12.000
Kommunal støtte: 1000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>15 ungdommer a kr. 500
20 jr/sr a kr. 800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>50% av konto for trening jr/sr (minus 10.000) pluss egenandel HL/OLL pluss begge representasjonskontiene.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>50% av konto for trening jr/sr (minus 10.000) pluss egenandel HL/OLL pluss begge representasjonskontiene.</t>
        </r>
      </text>
    </comment>
    <comment ref="C26" authorId="0">
      <text>
        <r>
          <rPr>
            <b/>
            <sz val="9"/>
            <color indexed="8"/>
            <rFont val="Tahoma"/>
            <family val="2"/>
          </rPr>
          <t xml:space="preserve">Reidar:
</t>
        </r>
        <r>
          <rPr>
            <sz val="9"/>
            <color indexed="8"/>
            <rFont val="Tahoma"/>
            <family val="2"/>
          </rPr>
          <t xml:space="preserve">Salg av O-boka
</t>
        </r>
      </text>
    </comment>
  </commentList>
</comments>
</file>

<file path=xl/sharedStrings.xml><?xml version="1.0" encoding="utf-8"?>
<sst xmlns="http://schemas.openxmlformats.org/spreadsheetml/2006/main" count="93" uniqueCount="73">
  <si>
    <t>Raumar O-lag</t>
  </si>
  <si>
    <t xml:space="preserve">Dato: </t>
  </si>
  <si>
    <t>Budsjett for  2011</t>
  </si>
  <si>
    <t>Kontrollsummer:</t>
  </si>
  <si>
    <t>Prosentsatser som brukes ved fordeling av kostnader og inntekter:</t>
  </si>
  <si>
    <t>Konto</t>
  </si>
  <si>
    <t>Tekst</t>
  </si>
  <si>
    <t>Inntekter</t>
  </si>
  <si>
    <t>Utgifter</t>
  </si>
  <si>
    <t>Fordeling</t>
  </si>
  <si>
    <t>Eidsvoll</t>
  </si>
  <si>
    <t>Frogner</t>
  </si>
  <si>
    <t>Gjerdrum</t>
  </si>
  <si>
    <t>Hurdal</t>
  </si>
  <si>
    <t xml:space="preserve">Nes </t>
  </si>
  <si>
    <t>Ullensaker</t>
  </si>
  <si>
    <t>Utgifter:</t>
  </si>
  <si>
    <t>40.2</t>
  </si>
  <si>
    <t>Startkontingent - Stafetter/reprensentasjon</t>
  </si>
  <si>
    <t>%</t>
  </si>
  <si>
    <t>42.1</t>
  </si>
  <si>
    <t>Trening, samling ungdom</t>
  </si>
  <si>
    <t>42.2</t>
  </si>
  <si>
    <t xml:space="preserve">Trening, samling jr/sr </t>
  </si>
  <si>
    <t>42.3</t>
  </si>
  <si>
    <t>Treningsstipend</t>
  </si>
  <si>
    <t>42.4</t>
  </si>
  <si>
    <t>Raumarkarusellen, utlegg</t>
  </si>
  <si>
    <t>44.1</t>
  </si>
  <si>
    <t>Representasjon stafetter, med egenandler</t>
  </si>
  <si>
    <t>44.2</t>
  </si>
  <si>
    <t>Representasjon HL, NM, NC, forbund, krets, ..</t>
  </si>
  <si>
    <t>Administrasjon/kontingent</t>
  </si>
  <si>
    <t>Likviditetsavsetning fra NM 2011, andel sponsor (47.500)</t>
  </si>
  <si>
    <t>Kjøp av drakter</t>
  </si>
  <si>
    <t>Sum utgifter 2011</t>
  </si>
  <si>
    <t>Inntekter:</t>
  </si>
  <si>
    <t>Tilskudd fra NOF/Idrettsforbund/Offentlig støtte</t>
  </si>
  <si>
    <t>33.0</t>
  </si>
  <si>
    <t>Aktivitetsavgift eklusiv drakter, undom 500, jr/sr 800</t>
  </si>
  <si>
    <t>33.1</t>
  </si>
  <si>
    <t>Egenandel representasjon (økning fra 25 til 50% egenandel)</t>
  </si>
  <si>
    <t>33.2</t>
  </si>
  <si>
    <t>Raumarkarusellen, andel av startkontingent (350 à kr 10,-)</t>
  </si>
  <si>
    <t>Salg av drakter</t>
  </si>
  <si>
    <t>36.0</t>
  </si>
  <si>
    <t>Dugnad, eksakt</t>
  </si>
  <si>
    <t>eksakt</t>
  </si>
  <si>
    <t>36.1</t>
  </si>
  <si>
    <t>Dugnad %</t>
  </si>
  <si>
    <t>36.2</t>
  </si>
  <si>
    <t>Dugnader NM2011, eksakt</t>
  </si>
  <si>
    <t xml:space="preserve">Sponsor  </t>
  </si>
  <si>
    <t>Sum inntekter 2011</t>
  </si>
  <si>
    <t>Utgiftene dekkes av klubbene på denne måten:</t>
  </si>
  <si>
    <t>Lagkontingent fra klubbene, fast beløp</t>
  </si>
  <si>
    <t>Tilskudd fra lagene, prosentfordelt</t>
  </si>
  <si>
    <t>Totalsum driftsregnskap</t>
  </si>
  <si>
    <t>Budsjettert innbetaling fra den enkelte klubb, spesifikasjon se under:</t>
  </si>
  <si>
    <t>Lagskontingent, fast beløp pr klubb</t>
  </si>
  <si>
    <t>Prosentvis tilskudd fra klubbene</t>
  </si>
  <si>
    <t>40.1</t>
  </si>
  <si>
    <t>Individuell startkontingent, som gjennomfaktureres</t>
  </si>
  <si>
    <t>Prosentvis</t>
  </si>
  <si>
    <t>fordeling i 2010</t>
  </si>
  <si>
    <t>EOL:</t>
  </si>
  <si>
    <t>FIL</t>
  </si>
  <si>
    <t xml:space="preserve"> </t>
  </si>
  <si>
    <t>GOL:</t>
  </si>
  <si>
    <t>HOL:</t>
  </si>
  <si>
    <t>NOL:</t>
  </si>
  <si>
    <t>UOL:</t>
  </si>
  <si>
    <t>Sum: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</si>
</sst>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#,##0.00"/>
    <numFmt numFmtId="167" formatCode="DD/MM/YYYY"/>
    <numFmt numFmtId="168" formatCode="#,##0"/>
    <numFmt numFmtId="169" formatCode="_(* #,##0.00_);_(* \(#,##0.00\);_(* \-??_);_(@_)"/>
    <numFmt numFmtId="170" formatCode="0.00"/>
    <numFmt numFmtId="171" formatCode="_ * #,##0.00_ ;_ * \-#,##0.00_ ;_ * \-??_ ;_ @_ "/>
    <numFmt numFmtId="172" formatCode="@"/>
    <numFmt numFmtId="173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MS Sans Serif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8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sz val="11"/>
      <color indexed="20"/>
      <name val="MS Sans Serif"/>
      <family val="2"/>
    </font>
    <font>
      <sz val="11"/>
      <name val="MS Sans Serif"/>
      <family val="2"/>
    </font>
    <font>
      <sz val="10"/>
      <color indexed="20"/>
      <name val="Arial"/>
      <family val="2"/>
    </font>
    <font>
      <sz val="10"/>
      <color indexed="20"/>
      <name val="MS Sans Serif"/>
      <family val="2"/>
    </font>
    <font>
      <b/>
      <sz val="10"/>
      <name val="MS Sans Serif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5" fontId="0" fillId="0" borderId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6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91">
    <xf numFmtId="164" fontId="0" fillId="0" borderId="0" xfId="0" applyAlignment="1">
      <alignment/>
    </xf>
    <xf numFmtId="164" fontId="14" fillId="0" borderId="0" xfId="57">
      <alignment/>
      <protection/>
    </xf>
    <xf numFmtId="164" fontId="14" fillId="0" borderId="10" xfId="57" applyBorder="1">
      <alignment/>
      <protection/>
    </xf>
    <xf numFmtId="164" fontId="19" fillId="0" borderId="10" xfId="57" applyFont="1" applyBorder="1">
      <alignment/>
      <protection/>
    </xf>
    <xf numFmtId="164" fontId="14" fillId="0" borderId="11" xfId="57" applyBorder="1">
      <alignment/>
      <protection/>
    </xf>
    <xf numFmtId="164" fontId="14" fillId="0" borderId="0" xfId="57" applyBorder="1">
      <alignment/>
      <protection/>
    </xf>
    <xf numFmtId="164" fontId="1" fillId="0" borderId="0" xfId="57" applyFont="1" applyBorder="1" applyAlignment="1">
      <alignment horizontal="right"/>
      <protection/>
    </xf>
    <xf numFmtId="167" fontId="1" fillId="0" borderId="0" xfId="57" applyNumberFormat="1" applyFont="1" applyBorder="1" applyAlignment="1">
      <alignment horizontal="left"/>
      <protection/>
    </xf>
    <xf numFmtId="168" fontId="1" fillId="0" borderId="10" xfId="63" applyNumberFormat="1" applyFont="1" applyFill="1" applyBorder="1" applyAlignment="1" applyProtection="1">
      <alignment horizontal="center"/>
      <protection/>
    </xf>
    <xf numFmtId="165" fontId="20" fillId="0" borderId="10" xfId="19" applyFont="1" applyFill="1" applyBorder="1" applyAlignment="1" applyProtection="1">
      <alignment/>
      <protection/>
    </xf>
    <xf numFmtId="166" fontId="21" fillId="0" borderId="11" xfId="63" applyFont="1" applyFill="1" applyBorder="1" applyAlignment="1" applyProtection="1">
      <alignment/>
      <protection/>
    </xf>
    <xf numFmtId="166" fontId="1" fillId="0" borderId="0" xfId="63" applyFont="1" applyFill="1" applyBorder="1" applyAlignment="1" applyProtection="1">
      <alignment/>
      <protection/>
    </xf>
    <xf numFmtId="167" fontId="22" fillId="0" borderId="0" xfId="57" applyNumberFormat="1" applyFont="1" applyBorder="1" applyAlignment="1">
      <alignment horizontal="center"/>
      <protection/>
    </xf>
    <xf numFmtId="166" fontId="23" fillId="0" borderId="10" xfId="63" applyFont="1" applyFill="1" applyBorder="1" applyAlignment="1" applyProtection="1">
      <alignment/>
      <protection/>
    </xf>
    <xf numFmtId="166" fontId="1" fillId="0" borderId="10" xfId="63" applyFont="1" applyFill="1" applyBorder="1" applyAlignment="1" applyProtection="1">
      <alignment/>
      <protection/>
    </xf>
    <xf numFmtId="169" fontId="14" fillId="0" borderId="10" xfId="57" applyNumberFormat="1" applyBorder="1" applyAlignment="1">
      <alignment horizontal="center"/>
      <protection/>
    </xf>
    <xf numFmtId="170" fontId="23" fillId="0" borderId="10" xfId="60" applyNumberFormat="1" applyFont="1" applyFill="1" applyBorder="1" applyAlignment="1" applyProtection="1">
      <alignment horizontal="center"/>
      <protection/>
    </xf>
    <xf numFmtId="171" fontId="22" fillId="0" borderId="0" xfId="57" applyNumberFormat="1" applyFont="1" applyBorder="1" applyAlignment="1">
      <alignment horizontal="right"/>
      <protection/>
    </xf>
    <xf numFmtId="166" fontId="1" fillId="0" borderId="10" xfId="63" applyFont="1" applyFill="1" applyBorder="1" applyAlignment="1" applyProtection="1">
      <alignment horizontal="right"/>
      <protection/>
    </xf>
    <xf numFmtId="171" fontId="14" fillId="0" borderId="10" xfId="57" applyNumberFormat="1" applyFont="1" applyBorder="1" applyAlignment="1">
      <alignment horizontal="center"/>
      <protection/>
    </xf>
    <xf numFmtId="170" fontId="14" fillId="0" borderId="10" xfId="57" applyNumberFormat="1" applyFont="1" applyBorder="1" applyAlignment="1">
      <alignment horizontal="center"/>
      <protection/>
    </xf>
    <xf numFmtId="164" fontId="14" fillId="0" borderId="11" xfId="57" applyBorder="1" applyAlignment="1">
      <alignment horizontal="right"/>
      <protection/>
    </xf>
    <xf numFmtId="166" fontId="24" fillId="0" borderId="10" xfId="63" applyFont="1" applyFill="1" applyBorder="1" applyAlignment="1" applyProtection="1">
      <alignment/>
      <protection/>
    </xf>
    <xf numFmtId="168" fontId="1" fillId="0" borderId="10" xfId="63" applyNumberFormat="1" applyFont="1" applyFill="1" applyBorder="1" applyAlignment="1" applyProtection="1">
      <alignment/>
      <protection/>
    </xf>
    <xf numFmtId="166" fontId="1" fillId="0" borderId="10" xfId="56" applyNumberFormat="1" applyFont="1" applyFill="1" applyBorder="1" applyAlignment="1">
      <alignment horizontal="center"/>
      <protection/>
    </xf>
    <xf numFmtId="170" fontId="14" fillId="0" borderId="10" xfId="57" applyNumberFormat="1" applyBorder="1">
      <alignment/>
      <protection/>
    </xf>
    <xf numFmtId="168" fontId="14" fillId="0" borderId="11" xfId="57" applyNumberFormat="1" applyBorder="1" applyAlignment="1">
      <alignment horizontal="right"/>
      <protection/>
    </xf>
    <xf numFmtId="172" fontId="1" fillId="0" borderId="10" xfId="56" applyNumberFormat="1" applyFont="1" applyFill="1" applyBorder="1" applyAlignment="1">
      <alignment horizontal="center"/>
      <protection/>
    </xf>
    <xf numFmtId="168" fontId="1" fillId="0" borderId="10" xfId="57" applyNumberFormat="1" applyFont="1" applyBorder="1">
      <alignment/>
      <protection/>
    </xf>
    <xf numFmtId="165" fontId="14" fillId="0" borderId="0" xfId="19" applyFont="1" applyFill="1" applyBorder="1" applyAlignment="1" applyProtection="1">
      <alignment/>
      <protection/>
    </xf>
    <xf numFmtId="166" fontId="27" fillId="0" borderId="10" xfId="63" applyFont="1" applyFill="1" applyBorder="1" applyAlignment="1" applyProtection="1">
      <alignment/>
      <protection/>
    </xf>
    <xf numFmtId="168" fontId="27" fillId="0" borderId="10" xfId="63" applyNumberFormat="1" applyFont="1" applyFill="1" applyBorder="1" applyAlignment="1" applyProtection="1">
      <alignment/>
      <protection/>
    </xf>
    <xf numFmtId="168" fontId="14" fillId="0" borderId="10" xfId="57" applyNumberFormat="1" applyBorder="1">
      <alignment/>
      <protection/>
    </xf>
    <xf numFmtId="168" fontId="14" fillId="0" borderId="11" xfId="57" applyNumberFormat="1" applyFill="1" applyBorder="1" applyAlignment="1">
      <alignment horizontal="right"/>
      <protection/>
    </xf>
    <xf numFmtId="168" fontId="27" fillId="0" borderId="12" xfId="63" applyNumberFormat="1" applyFont="1" applyFill="1" applyBorder="1" applyAlignment="1" applyProtection="1">
      <alignment/>
      <protection/>
    </xf>
    <xf numFmtId="168" fontId="1" fillId="0" borderId="13" xfId="63" applyNumberFormat="1" applyFont="1" applyFill="1" applyBorder="1" applyAlignment="1" applyProtection="1">
      <alignment/>
      <protection/>
    </xf>
    <xf numFmtId="168" fontId="14" fillId="0" borderId="0" xfId="57" applyNumberFormat="1" applyBorder="1" applyAlignment="1">
      <alignment horizontal="right"/>
      <protection/>
    </xf>
    <xf numFmtId="164" fontId="23" fillId="0" borderId="10" xfId="57" applyFont="1" applyBorder="1">
      <alignment/>
      <protection/>
    </xf>
    <xf numFmtId="164" fontId="28" fillId="0" borderId="10" xfId="57" applyFont="1" applyFill="1" applyBorder="1" applyAlignment="1">
      <alignment horizontal="left"/>
      <protection/>
    </xf>
    <xf numFmtId="168" fontId="28" fillId="0" borderId="10" xfId="57" applyNumberFormat="1" applyFont="1" applyFill="1" applyBorder="1" applyAlignment="1">
      <alignment horizontal="center"/>
      <protection/>
    </xf>
    <xf numFmtId="170" fontId="29" fillId="0" borderId="10" xfId="57" applyNumberFormat="1" applyFont="1" applyBorder="1">
      <alignment/>
      <protection/>
    </xf>
    <xf numFmtId="168" fontId="28" fillId="0" borderId="10" xfId="57" applyNumberFormat="1" applyFont="1" applyBorder="1">
      <alignment/>
      <protection/>
    </xf>
    <xf numFmtId="164" fontId="30" fillId="0" borderId="0" xfId="57" applyFont="1" applyAlignment="1">
      <alignment horizontal="right"/>
      <protection/>
    </xf>
    <xf numFmtId="164" fontId="30" fillId="0" borderId="0" xfId="57" applyFont="1">
      <alignment/>
      <protection/>
    </xf>
    <xf numFmtId="164" fontId="28" fillId="0" borderId="10" xfId="57" applyFont="1" applyFill="1" applyBorder="1" applyAlignment="1">
      <alignment horizontal="right"/>
      <protection/>
    </xf>
    <xf numFmtId="172" fontId="28" fillId="0" borderId="10" xfId="56" applyNumberFormat="1" applyFont="1" applyFill="1" applyBorder="1" applyAlignment="1">
      <alignment horizontal="center"/>
      <protection/>
    </xf>
    <xf numFmtId="166" fontId="28" fillId="0" borderId="10" xfId="63" applyFont="1" applyFill="1" applyBorder="1" applyAlignment="1" applyProtection="1">
      <alignment horizontal="right"/>
      <protection/>
    </xf>
    <xf numFmtId="170" fontId="28" fillId="0" borderId="10" xfId="57" applyNumberFormat="1" applyFont="1" applyFill="1" applyBorder="1" applyAlignment="1">
      <alignment horizontal="center"/>
      <protection/>
    </xf>
    <xf numFmtId="164" fontId="29" fillId="0" borderId="10" xfId="57" applyFont="1" applyBorder="1">
      <alignment/>
      <protection/>
    </xf>
    <xf numFmtId="164" fontId="1" fillId="0" borderId="10" xfId="57" applyFont="1" applyBorder="1">
      <alignment/>
      <protection/>
    </xf>
    <xf numFmtId="164" fontId="27" fillId="0" borderId="10" xfId="57" applyFont="1" applyFill="1" applyBorder="1" applyAlignment="1">
      <alignment horizontal="left"/>
      <protection/>
    </xf>
    <xf numFmtId="170" fontId="1" fillId="0" borderId="12" xfId="57" applyNumberFormat="1" applyFont="1" applyFill="1" applyBorder="1" applyAlignment="1">
      <alignment horizontal="center"/>
      <protection/>
    </xf>
    <xf numFmtId="164" fontId="31" fillId="0" borderId="13" xfId="0" applyFont="1" applyBorder="1" applyAlignment="1">
      <alignment/>
    </xf>
    <xf numFmtId="164" fontId="14" fillId="0" borderId="0" xfId="57" applyAlignment="1">
      <alignment horizontal="right"/>
      <protection/>
    </xf>
    <xf numFmtId="164" fontId="32" fillId="24" borderId="10" xfId="57" applyFont="1" applyFill="1" applyBorder="1">
      <alignment/>
      <protection/>
    </xf>
    <xf numFmtId="164" fontId="32" fillId="24" borderId="10" xfId="57" applyFont="1" applyFill="1" applyBorder="1" applyAlignment="1">
      <alignment horizontal="left"/>
      <protection/>
    </xf>
    <xf numFmtId="170" fontId="33" fillId="24" borderId="12" xfId="57" applyNumberFormat="1" applyFont="1" applyFill="1" applyBorder="1" applyAlignment="1">
      <alignment horizontal="center"/>
      <protection/>
    </xf>
    <xf numFmtId="164" fontId="33" fillId="24" borderId="13" xfId="0" applyFont="1" applyFill="1" applyBorder="1" applyAlignment="1">
      <alignment/>
    </xf>
    <xf numFmtId="164" fontId="34" fillId="24" borderId="10" xfId="57" applyFont="1" applyFill="1" applyBorder="1">
      <alignment/>
      <protection/>
    </xf>
    <xf numFmtId="168" fontId="33" fillId="24" borderId="10" xfId="57" applyNumberFormat="1" applyFont="1" applyFill="1" applyBorder="1">
      <alignment/>
      <protection/>
    </xf>
    <xf numFmtId="168" fontId="35" fillId="0" borderId="11" xfId="57" applyNumberFormat="1" applyFont="1" applyBorder="1" applyAlignment="1">
      <alignment horizontal="right"/>
      <protection/>
    </xf>
    <xf numFmtId="164" fontId="34" fillId="0" borderId="0" xfId="57" applyFont="1">
      <alignment/>
      <protection/>
    </xf>
    <xf numFmtId="164" fontId="1" fillId="0" borderId="10" xfId="57" applyFont="1" applyFill="1" applyBorder="1">
      <alignment/>
      <protection/>
    </xf>
    <xf numFmtId="164" fontId="36" fillId="0" borderId="10" xfId="57" applyFont="1" applyFill="1" applyBorder="1" applyAlignment="1">
      <alignment horizontal="left"/>
      <protection/>
    </xf>
    <xf numFmtId="170" fontId="36" fillId="0" borderId="12" xfId="57" applyNumberFormat="1" applyFont="1" applyFill="1" applyBorder="1" applyAlignment="1">
      <alignment horizontal="center"/>
      <protection/>
    </xf>
    <xf numFmtId="164" fontId="36" fillId="0" borderId="13" xfId="0" applyFont="1" applyFill="1" applyBorder="1" applyAlignment="1">
      <alignment/>
    </xf>
    <xf numFmtId="164" fontId="37" fillId="0" borderId="10" xfId="57" applyFont="1" applyFill="1" applyBorder="1">
      <alignment/>
      <protection/>
    </xf>
    <xf numFmtId="168" fontId="36" fillId="0" borderId="10" xfId="63" applyNumberFormat="1" applyFont="1" applyFill="1" applyBorder="1" applyAlignment="1" applyProtection="1">
      <alignment/>
      <protection/>
    </xf>
    <xf numFmtId="168" fontId="14" fillId="0" borderId="0" xfId="57" applyNumberFormat="1" applyFont="1" applyFill="1" applyAlignment="1">
      <alignment horizontal="right"/>
      <protection/>
    </xf>
    <xf numFmtId="164" fontId="14" fillId="0" borderId="0" xfId="57" applyFont="1" applyFill="1">
      <alignment/>
      <protection/>
    </xf>
    <xf numFmtId="164" fontId="36" fillId="0" borderId="13" xfId="0" applyFont="1" applyBorder="1" applyAlignment="1">
      <alignment/>
    </xf>
    <xf numFmtId="164" fontId="37" fillId="0" borderId="10" xfId="57" applyFont="1" applyBorder="1">
      <alignment/>
      <protection/>
    </xf>
    <xf numFmtId="168" fontId="36" fillId="0" borderId="10" xfId="57" applyNumberFormat="1" applyFont="1" applyBorder="1">
      <alignment/>
      <protection/>
    </xf>
    <xf numFmtId="168" fontId="14" fillId="0" borderId="0" xfId="57" applyNumberFormat="1" applyFont="1" applyAlignment="1">
      <alignment horizontal="right"/>
      <protection/>
    </xf>
    <xf numFmtId="164" fontId="14" fillId="0" borderId="0" xfId="57" applyFont="1">
      <alignment/>
      <protection/>
    </xf>
    <xf numFmtId="164" fontId="1" fillId="0" borderId="10" xfId="57" applyFont="1" applyBorder="1" applyAlignment="1">
      <alignment horizontal="center"/>
      <protection/>
    </xf>
    <xf numFmtId="168" fontId="36" fillId="0" borderId="13" xfId="0" applyNumberFormat="1" applyFont="1" applyBorder="1" applyAlignment="1">
      <alignment/>
    </xf>
    <xf numFmtId="168" fontId="36" fillId="0" borderId="10" xfId="57" applyNumberFormat="1" applyFont="1" applyFill="1" applyBorder="1" applyAlignment="1">
      <alignment horizontal="right"/>
      <protection/>
    </xf>
    <xf numFmtId="164" fontId="14" fillId="0" borderId="10" xfId="57" applyFont="1" applyFill="1" applyBorder="1" applyAlignment="1">
      <alignment horizontal="left"/>
      <protection/>
    </xf>
    <xf numFmtId="170" fontId="14" fillId="0" borderId="12" xfId="57" applyNumberFormat="1" applyFill="1" applyBorder="1" applyAlignment="1">
      <alignment horizontal="center"/>
      <protection/>
    </xf>
    <xf numFmtId="164" fontId="0" fillId="0" borderId="13" xfId="0" applyBorder="1" applyAlignment="1">
      <alignment/>
    </xf>
    <xf numFmtId="164" fontId="14" fillId="0" borderId="0" xfId="57" applyAlignment="1">
      <alignment horizontal="center"/>
      <protection/>
    </xf>
    <xf numFmtId="164" fontId="14" fillId="0" borderId="10" xfId="57" applyFill="1" applyBorder="1" applyAlignment="1">
      <alignment horizontal="center"/>
      <protection/>
    </xf>
    <xf numFmtId="173" fontId="14" fillId="0" borderId="10" xfId="57" applyNumberFormat="1" applyFont="1" applyFill="1" applyBorder="1" applyAlignment="1">
      <alignment horizontal="center"/>
      <protection/>
    </xf>
    <xf numFmtId="168" fontId="14" fillId="0" borderId="10" xfId="57" applyNumberFormat="1" applyFill="1" applyBorder="1">
      <alignment/>
      <protection/>
    </xf>
    <xf numFmtId="164" fontId="14" fillId="0" borderId="0" xfId="57" applyFill="1">
      <alignment/>
      <protection/>
    </xf>
    <xf numFmtId="168" fontId="38" fillId="0" borderId="10" xfId="57" applyNumberFormat="1" applyFont="1" applyFill="1" applyBorder="1">
      <alignment/>
      <protection/>
    </xf>
    <xf numFmtId="164" fontId="38" fillId="0" borderId="0" xfId="57" applyFont="1" applyFill="1">
      <alignment/>
      <protection/>
    </xf>
    <xf numFmtId="170" fontId="14" fillId="0" borderId="10" xfId="57" applyNumberFormat="1" applyFill="1" applyBorder="1" applyAlignment="1">
      <alignment horizontal="center"/>
      <protection/>
    </xf>
    <xf numFmtId="168" fontId="14" fillId="0" borderId="0" xfId="57" applyNumberFormat="1">
      <alignment/>
      <protection/>
    </xf>
    <xf numFmtId="173" fontId="14" fillId="0" borderId="10" xfId="57" applyNumberFormat="1" applyFill="1" applyBorder="1" applyAlignment="1">
      <alignment horizontal="center"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rk1 2" xfId="56"/>
    <cellStyle name="Normal_Regnskap 2010" xfId="57"/>
    <cellStyle name="Note" xfId="58"/>
    <cellStyle name="Output" xfId="59"/>
    <cellStyle name="Prosent 2" xfId="60"/>
    <cellStyle name="Title" xfId="61"/>
    <cellStyle name="Total" xfId="62"/>
    <cellStyle name="Tusenskille 2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workbookViewId="0" topLeftCell="A1">
      <selection activeCell="C30" sqref="C30"/>
    </sheetView>
  </sheetViews>
  <sheetFormatPr defaultColWidth="21.7109375" defaultRowHeight="15"/>
  <cols>
    <col min="1" max="1" width="9.00390625" style="1" customWidth="1"/>
    <col min="2" max="2" width="49.140625" style="1" customWidth="1"/>
    <col min="3" max="3" width="14.140625" style="1" customWidth="1"/>
    <col min="4" max="4" width="11.57421875" style="1" customWidth="1"/>
    <col min="5" max="11" width="10.7109375" style="1" customWidth="1"/>
    <col min="12" max="12" width="16.140625" style="1" customWidth="1"/>
    <col min="13" max="13" width="13.140625" style="1" customWidth="1"/>
    <col min="14" max="16384" width="22.28125" style="1" customWidth="1"/>
  </cols>
  <sheetData>
    <row r="1" spans="1:11" ht="19.5">
      <c r="A1" s="2"/>
      <c r="B1" s="3" t="s">
        <v>0</v>
      </c>
      <c r="C1" s="4"/>
      <c r="D1" s="5"/>
      <c r="E1" s="5"/>
      <c r="F1" s="5"/>
      <c r="G1" s="5"/>
      <c r="H1" s="5"/>
      <c r="I1" s="5"/>
      <c r="J1" s="6" t="s">
        <v>1</v>
      </c>
      <c r="K1" s="7">
        <f ca="1">TODAY()</f>
        <v>40571</v>
      </c>
    </row>
    <row r="2" spans="1:12" ht="12.75">
      <c r="A2" s="2"/>
      <c r="B2" s="2"/>
      <c r="C2" s="4"/>
      <c r="D2" s="5"/>
      <c r="E2" s="5"/>
      <c r="F2" s="5"/>
      <c r="G2" s="5"/>
      <c r="H2" s="5"/>
      <c r="I2" s="5"/>
      <c r="J2" s="6"/>
      <c r="K2" s="7"/>
      <c r="L2" s="5"/>
    </row>
    <row r="3" spans="1:12" ht="21">
      <c r="A3" s="8"/>
      <c r="B3" s="9" t="s">
        <v>2</v>
      </c>
      <c r="C3" s="10"/>
      <c r="D3" s="11"/>
      <c r="E3" s="5"/>
      <c r="F3" s="5"/>
      <c r="G3" s="5"/>
      <c r="H3" s="5"/>
      <c r="I3" s="5"/>
      <c r="J3" s="5"/>
      <c r="K3" s="6"/>
      <c r="L3" s="12" t="s">
        <v>3</v>
      </c>
    </row>
    <row r="4" spans="1:12" ht="13.5">
      <c r="A4" s="8"/>
      <c r="B4" s="13" t="s">
        <v>4</v>
      </c>
      <c r="C4" s="14"/>
      <c r="D4" s="14"/>
      <c r="E4" s="15"/>
      <c r="F4" s="16">
        <v>2.25</v>
      </c>
      <c r="G4" s="16">
        <v>1.32</v>
      </c>
      <c r="H4" s="16">
        <v>59.77</v>
      </c>
      <c r="I4" s="16">
        <v>5.62</v>
      </c>
      <c r="J4" s="16">
        <v>0</v>
      </c>
      <c r="K4" s="16">
        <v>31.04</v>
      </c>
      <c r="L4" s="17">
        <f>SUM(F4:K4)</f>
        <v>100</v>
      </c>
    </row>
    <row r="5" spans="1:12" ht="12.75">
      <c r="A5" s="8" t="s">
        <v>5</v>
      </c>
      <c r="B5" s="14" t="s">
        <v>6</v>
      </c>
      <c r="C5" s="18" t="s">
        <v>7</v>
      </c>
      <c r="D5" s="18" t="s">
        <v>8</v>
      </c>
      <c r="E5" s="15" t="s">
        <v>9</v>
      </c>
      <c r="F5" s="19" t="s">
        <v>10</v>
      </c>
      <c r="G5" s="20" t="s">
        <v>11</v>
      </c>
      <c r="H5" s="19" t="s">
        <v>12</v>
      </c>
      <c r="I5" s="19" t="s">
        <v>13</v>
      </c>
      <c r="J5" s="20" t="s">
        <v>14</v>
      </c>
      <c r="K5" s="20" t="s">
        <v>15</v>
      </c>
      <c r="L5" s="21"/>
    </row>
    <row r="6" spans="1:12" ht="15">
      <c r="A6" s="8"/>
      <c r="B6" s="22" t="s">
        <v>16</v>
      </c>
      <c r="C6" s="23"/>
      <c r="D6" s="23"/>
      <c r="E6" s="24"/>
      <c r="F6" s="25"/>
      <c r="G6" s="25"/>
      <c r="H6" s="25"/>
      <c r="I6" s="25"/>
      <c r="J6" s="25"/>
      <c r="K6" s="25"/>
      <c r="L6" s="26"/>
    </row>
    <row r="7" spans="1:14" ht="12.75">
      <c r="A7" s="8" t="s">
        <v>17</v>
      </c>
      <c r="B7" s="14" t="s">
        <v>18</v>
      </c>
      <c r="C7" s="23"/>
      <c r="D7" s="23">
        <v>-120000</v>
      </c>
      <c r="E7" s="27" t="s">
        <v>19</v>
      </c>
      <c r="F7" s="28">
        <f aca="true" t="shared" si="0" ref="F7:K7">$D7*F4%</f>
        <v>-2700</v>
      </c>
      <c r="G7" s="28">
        <f t="shared" si="0"/>
        <v>-1584</v>
      </c>
      <c r="H7" s="28">
        <f t="shared" si="0"/>
        <v>-71724</v>
      </c>
      <c r="I7" s="28">
        <f t="shared" si="0"/>
        <v>-6744</v>
      </c>
      <c r="J7" s="28">
        <f t="shared" si="0"/>
        <v>0</v>
      </c>
      <c r="K7" s="28">
        <f t="shared" si="0"/>
        <v>-37248</v>
      </c>
      <c r="L7" s="26">
        <f aca="true" t="shared" si="1" ref="L7:L16">SUM(F7:K7)</f>
        <v>-120000</v>
      </c>
      <c r="N7" s="29"/>
    </row>
    <row r="8" spans="1:12" ht="12.75">
      <c r="A8" s="8" t="s">
        <v>20</v>
      </c>
      <c r="B8" s="14" t="s">
        <v>21</v>
      </c>
      <c r="C8" s="23"/>
      <c r="D8" s="23">
        <v>-53000</v>
      </c>
      <c r="E8" s="27" t="s">
        <v>19</v>
      </c>
      <c r="F8" s="28">
        <f aca="true" t="shared" si="2" ref="F8:K8">$D8*F4%</f>
        <v>-1192.5</v>
      </c>
      <c r="G8" s="28">
        <f t="shared" si="2"/>
        <v>-699.6</v>
      </c>
      <c r="H8" s="28">
        <f t="shared" si="2"/>
        <v>-31678.100000000002</v>
      </c>
      <c r="I8" s="28">
        <f t="shared" si="2"/>
        <v>-2978.6</v>
      </c>
      <c r="J8" s="28">
        <f t="shared" si="2"/>
        <v>0</v>
      </c>
      <c r="K8" s="28">
        <f t="shared" si="2"/>
        <v>-16451.2</v>
      </c>
      <c r="L8" s="26">
        <f t="shared" si="1"/>
        <v>-53000</v>
      </c>
    </row>
    <row r="9" spans="1:12" ht="12.75">
      <c r="A9" s="8" t="s">
        <v>22</v>
      </c>
      <c r="B9" s="14" t="s">
        <v>23</v>
      </c>
      <c r="C9" s="23"/>
      <c r="D9" s="23">
        <v>-192000</v>
      </c>
      <c r="E9" s="27" t="s">
        <v>19</v>
      </c>
      <c r="F9" s="28">
        <f aca="true" t="shared" si="3" ref="F9:K9">$D9*F4%</f>
        <v>-4320</v>
      </c>
      <c r="G9" s="28">
        <f t="shared" si="3"/>
        <v>-2534.4</v>
      </c>
      <c r="H9" s="28">
        <f t="shared" si="3"/>
        <v>-114758.40000000001</v>
      </c>
      <c r="I9" s="28">
        <f t="shared" si="3"/>
        <v>-10790.4</v>
      </c>
      <c r="J9" s="28">
        <f t="shared" si="3"/>
        <v>0</v>
      </c>
      <c r="K9" s="28">
        <f t="shared" si="3"/>
        <v>-59596.8</v>
      </c>
      <c r="L9" s="26">
        <f t="shared" si="1"/>
        <v>-192000</v>
      </c>
    </row>
    <row r="10" spans="1:12" ht="12.75">
      <c r="A10" s="8" t="s">
        <v>24</v>
      </c>
      <c r="B10" s="14" t="s">
        <v>25</v>
      </c>
      <c r="C10" s="23"/>
      <c r="D10" s="23">
        <v>-60000</v>
      </c>
      <c r="E10" s="27" t="s">
        <v>19</v>
      </c>
      <c r="F10" s="28">
        <f>$D10*F4%</f>
        <v>-1350</v>
      </c>
      <c r="G10" s="28">
        <f>$D10*G4%</f>
        <v>-792</v>
      </c>
      <c r="H10" s="28">
        <f>$D10*H4%</f>
        <v>-35862</v>
      </c>
      <c r="I10" s="28">
        <f>$D10*I4%</f>
        <v>-3372</v>
      </c>
      <c r="J10" s="28">
        <f>$D10*J4%</f>
        <v>0</v>
      </c>
      <c r="K10" s="28">
        <f>$D10*K4%</f>
        <v>-18624</v>
      </c>
      <c r="L10" s="26">
        <f>SUM(F10:K10)</f>
        <v>-60000</v>
      </c>
    </row>
    <row r="11" spans="1:12" ht="12.75">
      <c r="A11" s="8" t="s">
        <v>26</v>
      </c>
      <c r="B11" s="14" t="s">
        <v>27</v>
      </c>
      <c r="C11" s="23"/>
      <c r="D11" s="23">
        <v>-3500</v>
      </c>
      <c r="E11" s="27" t="s">
        <v>19</v>
      </c>
      <c r="F11" s="28">
        <f aca="true" t="shared" si="4" ref="F11:K11">$D11*F4%</f>
        <v>-78.75</v>
      </c>
      <c r="G11" s="28">
        <f t="shared" si="4"/>
        <v>-46.2</v>
      </c>
      <c r="H11" s="28">
        <f t="shared" si="4"/>
        <v>-2091.95</v>
      </c>
      <c r="I11" s="28">
        <f t="shared" si="4"/>
        <v>-196.7</v>
      </c>
      <c r="J11" s="28">
        <f t="shared" si="4"/>
        <v>0</v>
      </c>
      <c r="K11" s="28">
        <f t="shared" si="4"/>
        <v>-1086.4</v>
      </c>
      <c r="L11" s="26">
        <f t="shared" si="1"/>
        <v>-3499.9999999999995</v>
      </c>
    </row>
    <row r="12" spans="1:12" ht="12.75">
      <c r="A12" s="8" t="s">
        <v>28</v>
      </c>
      <c r="B12" s="14" t="s">
        <v>29</v>
      </c>
      <c r="C12" s="23"/>
      <c r="D12" s="23">
        <v>-100000</v>
      </c>
      <c r="E12" s="27" t="s">
        <v>19</v>
      </c>
      <c r="F12" s="28">
        <f aca="true" t="shared" si="5" ref="F12:K12">$D12*F4%</f>
        <v>-2250</v>
      </c>
      <c r="G12" s="28">
        <f t="shared" si="5"/>
        <v>-1320</v>
      </c>
      <c r="H12" s="28">
        <f t="shared" si="5"/>
        <v>-59770</v>
      </c>
      <c r="I12" s="28">
        <f t="shared" si="5"/>
        <v>-5620</v>
      </c>
      <c r="J12" s="28">
        <f t="shared" si="5"/>
        <v>0</v>
      </c>
      <c r="K12" s="28">
        <f t="shared" si="5"/>
        <v>-31040</v>
      </c>
      <c r="L12" s="26">
        <f>SUM(F12:K12)</f>
        <v>-100000</v>
      </c>
    </row>
    <row r="13" spans="1:12" ht="12.75">
      <c r="A13" s="8" t="s">
        <v>30</v>
      </c>
      <c r="B13" s="14" t="s">
        <v>31</v>
      </c>
      <c r="C13" s="23"/>
      <c r="D13" s="23">
        <v>-95000</v>
      </c>
      <c r="E13" s="27" t="s">
        <v>19</v>
      </c>
      <c r="F13" s="28">
        <f aca="true" t="shared" si="6" ref="F13:K13">$D13*F4%</f>
        <v>-2137.5</v>
      </c>
      <c r="G13" s="28">
        <f t="shared" si="6"/>
        <v>-1254</v>
      </c>
      <c r="H13" s="28">
        <f t="shared" si="6"/>
        <v>-56781.5</v>
      </c>
      <c r="I13" s="28">
        <f t="shared" si="6"/>
        <v>-5339</v>
      </c>
      <c r="J13" s="28">
        <f t="shared" si="6"/>
        <v>0</v>
      </c>
      <c r="K13" s="28">
        <f t="shared" si="6"/>
        <v>-29488</v>
      </c>
      <c r="L13" s="26">
        <f t="shared" si="1"/>
        <v>-95000</v>
      </c>
    </row>
    <row r="14" spans="1:12" ht="12.75">
      <c r="A14" s="8">
        <v>52</v>
      </c>
      <c r="B14" s="14" t="s">
        <v>32</v>
      </c>
      <c r="C14" s="23"/>
      <c r="D14" s="23">
        <v>-10000</v>
      </c>
      <c r="E14" s="27" t="s">
        <v>19</v>
      </c>
      <c r="F14" s="28">
        <f aca="true" t="shared" si="7" ref="F14:K14">$D14*F4%</f>
        <v>-225</v>
      </c>
      <c r="G14" s="28">
        <f t="shared" si="7"/>
        <v>-132</v>
      </c>
      <c r="H14" s="28">
        <f t="shared" si="7"/>
        <v>-5977</v>
      </c>
      <c r="I14" s="28">
        <f t="shared" si="7"/>
        <v>-562</v>
      </c>
      <c r="J14" s="28">
        <f t="shared" si="7"/>
        <v>0</v>
      </c>
      <c r="K14" s="28">
        <f t="shared" si="7"/>
        <v>-3104</v>
      </c>
      <c r="L14" s="26">
        <f t="shared" si="1"/>
        <v>-10000</v>
      </c>
    </row>
    <row r="15" spans="1:12" ht="12.75">
      <c r="A15" s="8">
        <v>55</v>
      </c>
      <c r="B15" s="14" t="s">
        <v>33</v>
      </c>
      <c r="C15" s="23"/>
      <c r="D15" s="23">
        <v>-47500</v>
      </c>
      <c r="E15" s="27" t="s">
        <v>19</v>
      </c>
      <c r="F15" s="28">
        <f aca="true" t="shared" si="8" ref="F15:K15">$D15*F4%</f>
        <v>-1068.75</v>
      </c>
      <c r="G15" s="28">
        <f t="shared" si="8"/>
        <v>-627</v>
      </c>
      <c r="H15" s="28">
        <f t="shared" si="8"/>
        <v>-28390.75</v>
      </c>
      <c r="I15" s="28">
        <f t="shared" si="8"/>
        <v>-2669.5</v>
      </c>
      <c r="J15" s="28">
        <f t="shared" si="8"/>
        <v>0</v>
      </c>
      <c r="K15" s="28">
        <f t="shared" si="8"/>
        <v>-14744</v>
      </c>
      <c r="L15" s="26">
        <f t="shared" si="1"/>
        <v>-47500</v>
      </c>
    </row>
    <row r="16" spans="1:12" ht="12.75">
      <c r="A16" s="8">
        <v>64</v>
      </c>
      <c r="B16" s="14" t="s">
        <v>34</v>
      </c>
      <c r="C16" s="23"/>
      <c r="D16" s="23">
        <v>-70000</v>
      </c>
      <c r="E16" s="27" t="s">
        <v>19</v>
      </c>
      <c r="F16" s="28">
        <f aca="true" t="shared" si="9" ref="F16:K16">$D16*F4%</f>
        <v>-1575</v>
      </c>
      <c r="G16" s="28">
        <f t="shared" si="9"/>
        <v>-924</v>
      </c>
      <c r="H16" s="28">
        <f t="shared" si="9"/>
        <v>-41839</v>
      </c>
      <c r="I16" s="28">
        <f t="shared" si="9"/>
        <v>-3934</v>
      </c>
      <c r="J16" s="28">
        <f t="shared" si="9"/>
        <v>0</v>
      </c>
      <c r="K16" s="28">
        <f t="shared" si="9"/>
        <v>-21728</v>
      </c>
      <c r="L16" s="26">
        <f t="shared" si="1"/>
        <v>-70000</v>
      </c>
    </row>
    <row r="17" spans="1:12" ht="12.75">
      <c r="A17" s="8"/>
      <c r="B17" s="30" t="s">
        <v>35</v>
      </c>
      <c r="C17" s="31"/>
      <c r="D17" s="31">
        <f>SUM(D7:D16)</f>
        <v>-751000</v>
      </c>
      <c r="E17" s="27"/>
      <c r="F17" s="28"/>
      <c r="G17" s="28"/>
      <c r="H17" s="28"/>
      <c r="I17" s="28"/>
      <c r="J17" s="28"/>
      <c r="K17" s="28"/>
      <c r="L17" s="26">
        <f>SUM(L7:L16)</f>
        <v>-751000</v>
      </c>
    </row>
    <row r="18" spans="1:12" ht="12.75">
      <c r="A18" s="8"/>
      <c r="B18" s="14"/>
      <c r="C18" s="23"/>
      <c r="D18" s="23"/>
      <c r="E18" s="27"/>
      <c r="F18" s="32"/>
      <c r="G18" s="32"/>
      <c r="H18" s="32"/>
      <c r="I18" s="32"/>
      <c r="J18" s="32"/>
      <c r="K18" s="32"/>
      <c r="L18" s="26"/>
    </row>
    <row r="19" spans="1:12" ht="15">
      <c r="A19" s="8"/>
      <c r="B19" s="22" t="s">
        <v>36</v>
      </c>
      <c r="C19" s="23"/>
      <c r="D19" s="23"/>
      <c r="E19" s="24"/>
      <c r="F19" s="25"/>
      <c r="G19" s="25"/>
      <c r="H19" s="25"/>
      <c r="I19" s="25"/>
      <c r="J19" s="25"/>
      <c r="K19" s="25"/>
      <c r="L19" s="26"/>
    </row>
    <row r="20" spans="1:12" ht="12.75">
      <c r="A20" s="8">
        <v>31</v>
      </c>
      <c r="B20" s="14" t="s">
        <v>37</v>
      </c>
      <c r="C20" s="23">
        <v>21000</v>
      </c>
      <c r="D20" s="23"/>
      <c r="E20" s="27" t="s">
        <v>19</v>
      </c>
      <c r="F20" s="28">
        <f aca="true" t="shared" si="10" ref="F20:K20">$C20*F4%</f>
        <v>472.5</v>
      </c>
      <c r="G20" s="28">
        <f t="shared" si="10"/>
        <v>277.2</v>
      </c>
      <c r="H20" s="28">
        <f t="shared" si="10"/>
        <v>12551.7</v>
      </c>
      <c r="I20" s="28">
        <f t="shared" si="10"/>
        <v>1180.2</v>
      </c>
      <c r="J20" s="28">
        <f t="shared" si="10"/>
        <v>0</v>
      </c>
      <c r="K20" s="28">
        <f t="shared" si="10"/>
        <v>6518.400000000001</v>
      </c>
      <c r="L20" s="26">
        <f aca="true" t="shared" si="11" ref="L20:L28">SUM(F20:K20)</f>
        <v>21000.000000000004</v>
      </c>
    </row>
    <row r="21" spans="1:12" ht="12.75">
      <c r="A21" s="8" t="s">
        <v>38</v>
      </c>
      <c r="B21" s="14" t="s">
        <v>39</v>
      </c>
      <c r="C21" s="23">
        <f>800*20+500*15</f>
        <v>23500</v>
      </c>
      <c r="D21" s="23"/>
      <c r="E21" s="27" t="s">
        <v>19</v>
      </c>
      <c r="F21" s="28">
        <f aca="true" t="shared" si="12" ref="F21:K21">$C21*F4%</f>
        <v>528.75</v>
      </c>
      <c r="G21" s="28">
        <f t="shared" si="12"/>
        <v>310.2</v>
      </c>
      <c r="H21" s="28">
        <f t="shared" si="12"/>
        <v>14045.95</v>
      </c>
      <c r="I21" s="28">
        <f t="shared" si="12"/>
        <v>1320.7</v>
      </c>
      <c r="J21" s="28">
        <f t="shared" si="12"/>
        <v>0</v>
      </c>
      <c r="K21" s="28">
        <f t="shared" si="12"/>
        <v>7294.400000000001</v>
      </c>
      <c r="L21" s="26">
        <f t="shared" si="11"/>
        <v>23500.000000000004</v>
      </c>
    </row>
    <row r="22" spans="1:12" ht="12.75">
      <c r="A22" s="8" t="s">
        <v>40</v>
      </c>
      <c r="B22" s="14" t="s">
        <v>41</v>
      </c>
      <c r="C22" s="23">
        <f>((192000-10000)+18000+95000+100000)*50%</f>
        <v>197500</v>
      </c>
      <c r="D22" s="23"/>
      <c r="E22" s="27" t="s">
        <v>19</v>
      </c>
      <c r="F22" s="28">
        <f aca="true" t="shared" si="13" ref="F22:K22">$C22*F4%</f>
        <v>4443.75</v>
      </c>
      <c r="G22" s="28">
        <f t="shared" si="13"/>
        <v>2607</v>
      </c>
      <c r="H22" s="28">
        <f t="shared" si="13"/>
        <v>118045.75</v>
      </c>
      <c r="I22" s="28">
        <f t="shared" si="13"/>
        <v>11099.5</v>
      </c>
      <c r="J22" s="28">
        <f t="shared" si="13"/>
        <v>0</v>
      </c>
      <c r="K22" s="28">
        <f t="shared" si="13"/>
        <v>61304</v>
      </c>
      <c r="L22" s="26">
        <f t="shared" si="11"/>
        <v>197500</v>
      </c>
    </row>
    <row r="23" spans="1:12" ht="12.75">
      <c r="A23" s="8" t="s">
        <v>42</v>
      </c>
      <c r="B23" s="14" t="s">
        <v>43</v>
      </c>
      <c r="C23" s="23">
        <v>3500</v>
      </c>
      <c r="D23" s="23"/>
      <c r="E23" s="27" t="s">
        <v>19</v>
      </c>
      <c r="F23" s="28">
        <f>$C23*F4%</f>
        <v>78.75</v>
      </c>
      <c r="G23" s="28">
        <f>$C23*G4%</f>
        <v>46.2</v>
      </c>
      <c r="H23" s="28">
        <f>$C23*H4%</f>
        <v>2091.95</v>
      </c>
      <c r="I23" s="28">
        <f>$C23*I4%</f>
        <v>196.7</v>
      </c>
      <c r="J23" s="28">
        <f>$C23*J4%</f>
        <v>0</v>
      </c>
      <c r="K23" s="28">
        <f>$C23*K4%</f>
        <v>1086.4</v>
      </c>
      <c r="L23" s="26">
        <f>SUM(F23:K23)</f>
        <v>3499.9999999999995</v>
      </c>
    </row>
    <row r="24" spans="1:12" ht="12.75">
      <c r="A24" s="8">
        <v>35</v>
      </c>
      <c r="B24" s="14" t="s">
        <v>44</v>
      </c>
      <c r="C24" s="23">
        <v>70000</v>
      </c>
      <c r="D24" s="23"/>
      <c r="E24" s="27" t="s">
        <v>19</v>
      </c>
      <c r="F24" s="28">
        <f aca="true" t="shared" si="14" ref="F24:K24">$C24*F4%</f>
        <v>1575</v>
      </c>
      <c r="G24" s="28">
        <f t="shared" si="14"/>
        <v>924</v>
      </c>
      <c r="H24" s="28">
        <f t="shared" si="14"/>
        <v>41839</v>
      </c>
      <c r="I24" s="28">
        <f t="shared" si="14"/>
        <v>3934</v>
      </c>
      <c r="J24" s="28">
        <f t="shared" si="14"/>
        <v>0</v>
      </c>
      <c r="K24" s="28">
        <f t="shared" si="14"/>
        <v>21728</v>
      </c>
      <c r="L24" s="26">
        <f t="shared" si="11"/>
        <v>70000</v>
      </c>
    </row>
    <row r="25" spans="1:12" ht="12.75">
      <c r="A25" s="8" t="s">
        <v>45</v>
      </c>
      <c r="B25" s="14" t="s">
        <v>46</v>
      </c>
      <c r="C25" s="23">
        <v>0</v>
      </c>
      <c r="D25" s="23"/>
      <c r="E25" s="27" t="s">
        <v>47</v>
      </c>
      <c r="F25" s="28">
        <f aca="true" t="shared" si="15" ref="F25:K25">$C25*F4%</f>
        <v>0</v>
      </c>
      <c r="G25" s="28">
        <f t="shared" si="15"/>
        <v>0</v>
      </c>
      <c r="H25" s="28">
        <f t="shared" si="15"/>
        <v>0</v>
      </c>
      <c r="I25" s="28">
        <f t="shared" si="15"/>
        <v>0</v>
      </c>
      <c r="J25" s="28">
        <f t="shared" si="15"/>
        <v>0</v>
      </c>
      <c r="K25" s="28">
        <f t="shared" si="15"/>
        <v>0</v>
      </c>
      <c r="L25" s="33">
        <f t="shared" si="11"/>
        <v>0</v>
      </c>
    </row>
    <row r="26" spans="1:12" ht="12.75">
      <c r="A26" s="8" t="s">
        <v>48</v>
      </c>
      <c r="B26" s="14" t="s">
        <v>49</v>
      </c>
      <c r="C26" s="23">
        <v>3000</v>
      </c>
      <c r="D26" s="23"/>
      <c r="E26" s="27" t="s">
        <v>19</v>
      </c>
      <c r="F26" s="28">
        <f aca="true" t="shared" si="16" ref="F26:K26">$C26*F4%</f>
        <v>67.5</v>
      </c>
      <c r="G26" s="28">
        <f t="shared" si="16"/>
        <v>39.6</v>
      </c>
      <c r="H26" s="28">
        <f t="shared" si="16"/>
        <v>1793.1000000000001</v>
      </c>
      <c r="I26" s="28">
        <f t="shared" si="16"/>
        <v>168.6</v>
      </c>
      <c r="J26" s="28">
        <f t="shared" si="16"/>
        <v>0</v>
      </c>
      <c r="K26" s="28">
        <f t="shared" si="16"/>
        <v>931.2</v>
      </c>
      <c r="L26" s="26">
        <f t="shared" si="11"/>
        <v>3000</v>
      </c>
    </row>
    <row r="27" spans="1:12" ht="12.75">
      <c r="A27" s="8" t="s">
        <v>50</v>
      </c>
      <c r="B27" s="14" t="s">
        <v>51</v>
      </c>
      <c r="C27" s="23">
        <v>45000</v>
      </c>
      <c r="D27" s="23"/>
      <c r="E27" s="27" t="s">
        <v>47</v>
      </c>
      <c r="F27" s="28">
        <f aca="true" t="shared" si="17" ref="F27:K27">$C27*F4%</f>
        <v>1012.5</v>
      </c>
      <c r="G27" s="28">
        <f t="shared" si="17"/>
        <v>594</v>
      </c>
      <c r="H27" s="28">
        <f t="shared" si="17"/>
        <v>26896.5</v>
      </c>
      <c r="I27" s="28">
        <f t="shared" si="17"/>
        <v>2529</v>
      </c>
      <c r="J27" s="28">
        <f t="shared" si="17"/>
        <v>0</v>
      </c>
      <c r="K27" s="28">
        <f t="shared" si="17"/>
        <v>13968</v>
      </c>
      <c r="L27" s="26">
        <f t="shared" si="11"/>
        <v>45000</v>
      </c>
    </row>
    <row r="28" spans="1:12" ht="12.75">
      <c r="A28" s="8">
        <v>37</v>
      </c>
      <c r="B28" s="14" t="s">
        <v>52</v>
      </c>
      <c r="C28" s="23">
        <v>95000</v>
      </c>
      <c r="D28" s="23"/>
      <c r="E28" s="27" t="s">
        <v>19</v>
      </c>
      <c r="F28" s="28">
        <f aca="true" t="shared" si="18" ref="F28:K28">$C28*F4%</f>
        <v>2137.5</v>
      </c>
      <c r="G28" s="28">
        <f t="shared" si="18"/>
        <v>1254</v>
      </c>
      <c r="H28" s="28">
        <f t="shared" si="18"/>
        <v>56781.5</v>
      </c>
      <c r="I28" s="28">
        <f t="shared" si="18"/>
        <v>5339</v>
      </c>
      <c r="J28" s="28">
        <f t="shared" si="18"/>
        <v>0</v>
      </c>
      <c r="K28" s="28">
        <f t="shared" si="18"/>
        <v>29488</v>
      </c>
      <c r="L28" s="26">
        <f t="shared" si="11"/>
        <v>95000</v>
      </c>
    </row>
    <row r="29" spans="1:12" ht="12.75">
      <c r="A29" s="8"/>
      <c r="B29" s="30" t="s">
        <v>53</v>
      </c>
      <c r="C29" s="34">
        <f>SUM(C20:C28)</f>
        <v>458500</v>
      </c>
      <c r="D29" s="35"/>
      <c r="E29" s="27"/>
      <c r="F29" s="28"/>
      <c r="G29" s="28"/>
      <c r="H29" s="28"/>
      <c r="I29" s="28"/>
      <c r="J29" s="28"/>
      <c r="K29" s="28"/>
      <c r="L29" s="36">
        <f>SUM(L20:L28)</f>
        <v>458500</v>
      </c>
    </row>
    <row r="30" spans="1:12" s="43" customFormat="1" ht="13.5">
      <c r="A30" s="37"/>
      <c r="B30" s="38" t="s">
        <v>54</v>
      </c>
      <c r="C30" s="39">
        <f>SUM(C20:C28)+SUM(D7:D16)</f>
        <v>-292500</v>
      </c>
      <c r="D30" s="39"/>
      <c r="E30" s="40"/>
      <c r="F30" s="41">
        <f>SUM(F7:F28)</f>
        <v>-6581.25</v>
      </c>
      <c r="G30" s="41">
        <f>SUM(G7:G28)</f>
        <v>-3861.000000000001</v>
      </c>
      <c r="H30" s="41">
        <f>SUM(H7:H28)</f>
        <v>-174827.24999999997</v>
      </c>
      <c r="I30" s="41">
        <f>SUM(I7:I28)</f>
        <v>-16438.500000000004</v>
      </c>
      <c r="J30" s="41">
        <f>SUM(J7:J28)</f>
        <v>0</v>
      </c>
      <c r="K30" s="41">
        <f>SUM(K7:K28)</f>
        <v>-90792.00000000001</v>
      </c>
      <c r="L30" s="42"/>
    </row>
    <row r="31" spans="1:12" s="43" customFormat="1" ht="13.5">
      <c r="A31" s="37"/>
      <c r="B31" s="44" t="s">
        <v>55</v>
      </c>
      <c r="C31" s="39">
        <f>(F36+G36+H36+I36+J36+K36)</f>
        <v>60000</v>
      </c>
      <c r="D31" s="39"/>
      <c r="E31" s="45" t="s">
        <v>19</v>
      </c>
      <c r="F31" s="41">
        <f aca="true" t="shared" si="19" ref="F31:K31">$C31*F4%</f>
        <v>1350</v>
      </c>
      <c r="G31" s="41">
        <f t="shared" si="19"/>
        <v>792</v>
      </c>
      <c r="H31" s="41">
        <f t="shared" si="19"/>
        <v>35862</v>
      </c>
      <c r="I31" s="41">
        <f t="shared" si="19"/>
        <v>3372</v>
      </c>
      <c r="J31" s="41">
        <f t="shared" si="19"/>
        <v>0</v>
      </c>
      <c r="K31" s="41">
        <f t="shared" si="19"/>
        <v>18624</v>
      </c>
      <c r="L31" s="42"/>
    </row>
    <row r="32" spans="1:12" s="43" customFormat="1" ht="13.5">
      <c r="A32" s="37"/>
      <c r="B32" s="46" t="s">
        <v>56</v>
      </c>
      <c r="C32" s="39">
        <f>SUM(C30:D31)*-1</f>
        <v>232500</v>
      </c>
      <c r="D32" s="39"/>
      <c r="E32" s="45" t="s">
        <v>19</v>
      </c>
      <c r="F32" s="41">
        <f aca="true" t="shared" si="20" ref="F32:K32">$C32*F4%</f>
        <v>5231.25</v>
      </c>
      <c r="G32" s="41">
        <f t="shared" si="20"/>
        <v>3069</v>
      </c>
      <c r="H32" s="41">
        <f t="shared" si="20"/>
        <v>138965.25</v>
      </c>
      <c r="I32" s="41">
        <f t="shared" si="20"/>
        <v>13066.5</v>
      </c>
      <c r="J32" s="41">
        <f t="shared" si="20"/>
        <v>0</v>
      </c>
      <c r="K32" s="41">
        <f t="shared" si="20"/>
        <v>72168</v>
      </c>
      <c r="L32" s="42"/>
    </row>
    <row r="33" spans="1:12" s="43" customFormat="1" ht="13.5">
      <c r="A33" s="37"/>
      <c r="B33" s="38" t="s">
        <v>57</v>
      </c>
      <c r="C33" s="47">
        <f>SUM(C30:D32)</f>
        <v>0</v>
      </c>
      <c r="D33" s="47"/>
      <c r="E33" s="48"/>
      <c r="F33" s="41">
        <f>SUM(F30:F32)</f>
        <v>0</v>
      </c>
      <c r="G33" s="41">
        <f>SUM(G30:G32)</f>
        <v>0</v>
      </c>
      <c r="H33" s="41">
        <f>SUM(H30:H32)</f>
        <v>0</v>
      </c>
      <c r="I33" s="41">
        <f>SUM(I30:I32)</f>
        <v>0</v>
      </c>
      <c r="J33" s="41">
        <f>SUM(J30:J32)</f>
        <v>0</v>
      </c>
      <c r="K33" s="41">
        <f>SUM(K30:K32)</f>
        <v>0</v>
      </c>
      <c r="L33" s="42"/>
    </row>
    <row r="34" spans="1:12" ht="13.5">
      <c r="A34" s="49"/>
      <c r="B34" s="50"/>
      <c r="C34" s="51"/>
      <c r="D34" s="52"/>
      <c r="E34" s="2"/>
      <c r="F34" s="28"/>
      <c r="G34" s="28"/>
      <c r="H34" s="28"/>
      <c r="I34" s="28"/>
      <c r="J34" s="28"/>
      <c r="K34" s="28"/>
      <c r="L34" s="53"/>
    </row>
    <row r="35" spans="1:12" s="61" customFormat="1" ht="15">
      <c r="A35" s="54" t="s">
        <v>58</v>
      </c>
      <c r="B35" s="55"/>
      <c r="C35" s="56"/>
      <c r="D35" s="57"/>
      <c r="E35" s="58"/>
      <c r="F35" s="59">
        <f>SUM(F36:F38)</f>
        <v>25231.25</v>
      </c>
      <c r="G35" s="59">
        <f aca="true" t="shared" si="21" ref="G35:L35">SUM(G36:G38)</f>
        <v>28069</v>
      </c>
      <c r="H35" s="59">
        <f t="shared" si="21"/>
        <v>248965.25</v>
      </c>
      <c r="I35" s="59">
        <f t="shared" si="21"/>
        <v>30766.5</v>
      </c>
      <c r="J35" s="59">
        <f t="shared" si="21"/>
        <v>19800</v>
      </c>
      <c r="K35" s="59">
        <f t="shared" si="21"/>
        <v>142168</v>
      </c>
      <c r="L35" s="60">
        <f t="shared" si="21"/>
        <v>495000</v>
      </c>
    </row>
    <row r="36" spans="1:12" s="69" customFormat="1" ht="12.75">
      <c r="A36" s="62"/>
      <c r="B36" s="63" t="s">
        <v>59</v>
      </c>
      <c r="C36" s="64"/>
      <c r="D36" s="65"/>
      <c r="E36" s="66"/>
      <c r="F36" s="67">
        <v>10000</v>
      </c>
      <c r="G36" s="67">
        <v>10000</v>
      </c>
      <c r="H36" s="67">
        <v>10000</v>
      </c>
      <c r="I36" s="67">
        <v>10000</v>
      </c>
      <c r="J36" s="67">
        <v>10000</v>
      </c>
      <c r="K36" s="67">
        <v>10000</v>
      </c>
      <c r="L36" s="68">
        <f>SUM(F36:K36)</f>
        <v>60000</v>
      </c>
    </row>
    <row r="37" spans="1:12" s="74" customFormat="1" ht="12.75">
      <c r="A37" s="49"/>
      <c r="B37" s="63" t="s">
        <v>60</v>
      </c>
      <c r="C37" s="64"/>
      <c r="D37" s="70"/>
      <c r="E37" s="71"/>
      <c r="F37" s="72">
        <f>F32</f>
        <v>5231.25</v>
      </c>
      <c r="G37" s="72">
        <f>G32</f>
        <v>3069</v>
      </c>
      <c r="H37" s="72">
        <f>H32</f>
        <v>138965.25</v>
      </c>
      <c r="I37" s="72">
        <f>I32</f>
        <v>13066.5</v>
      </c>
      <c r="J37" s="72">
        <f>J32</f>
        <v>0</v>
      </c>
      <c r="K37" s="72">
        <f>K32</f>
        <v>72168</v>
      </c>
      <c r="L37" s="73">
        <f>SUM(F37:K37)</f>
        <v>232500</v>
      </c>
    </row>
    <row r="38" spans="1:12" s="74" customFormat="1" ht="12.75">
      <c r="A38" s="75" t="s">
        <v>61</v>
      </c>
      <c r="B38" s="63" t="s">
        <v>62</v>
      </c>
      <c r="C38" s="64"/>
      <c r="D38" s="76">
        <f>SUM(F38:K38)*-1</f>
        <v>-202500</v>
      </c>
      <c r="E38" s="71"/>
      <c r="F38" s="72">
        <v>10000</v>
      </c>
      <c r="G38" s="77">
        <v>15000</v>
      </c>
      <c r="H38" s="72">
        <v>100000</v>
      </c>
      <c r="I38" s="72">
        <v>7700</v>
      </c>
      <c r="J38" s="72">
        <v>9800</v>
      </c>
      <c r="K38" s="77">
        <v>60000</v>
      </c>
      <c r="L38" s="73">
        <f>SUM(F38:K38)</f>
        <v>202500</v>
      </c>
    </row>
    <row r="39" spans="1:12" ht="14.25">
      <c r="A39" s="2"/>
      <c r="B39" s="78"/>
      <c r="C39" s="79"/>
      <c r="D39" s="80"/>
      <c r="E39" s="2"/>
      <c r="F39" s="32"/>
      <c r="G39" s="32"/>
      <c r="H39" s="32"/>
      <c r="I39" s="32"/>
      <c r="J39" s="32"/>
      <c r="K39" s="32"/>
      <c r="L39" s="81"/>
    </row>
    <row r="40" spans="1:12" ht="12">
      <c r="A40" s="2"/>
      <c r="B40" s="82"/>
      <c r="C40" s="83" t="s">
        <v>63</v>
      </c>
      <c r="D40" s="2"/>
      <c r="E40" s="2"/>
      <c r="F40" s="84"/>
      <c r="G40" s="84"/>
      <c r="H40" s="84"/>
      <c r="I40" s="84"/>
      <c r="J40" s="84"/>
      <c r="K40" s="84"/>
      <c r="L40" s="85"/>
    </row>
    <row r="41" spans="1:13" ht="12">
      <c r="A41" s="2"/>
      <c r="B41" s="82">
        <v>2010</v>
      </c>
      <c r="C41" s="83" t="s">
        <v>64</v>
      </c>
      <c r="D41" s="25"/>
      <c r="E41" s="25"/>
      <c r="F41" s="86"/>
      <c r="G41" s="86"/>
      <c r="H41" s="86"/>
      <c r="I41" s="86"/>
      <c r="J41" s="86"/>
      <c r="K41" s="86"/>
      <c r="L41" s="87"/>
      <c r="M41" s="87"/>
    </row>
    <row r="42" spans="1:11" ht="12">
      <c r="A42" s="2" t="s">
        <v>65</v>
      </c>
      <c r="B42" s="82">
        <v>86</v>
      </c>
      <c r="C42" s="88">
        <f aca="true" t="shared" si="22" ref="C42:C47">B42*100/$B$48</f>
        <v>5.25030525030525</v>
      </c>
      <c r="D42" s="25"/>
      <c r="E42" s="25"/>
      <c r="F42" s="25"/>
      <c r="G42" s="25"/>
      <c r="H42" s="25"/>
      <c r="I42" s="25"/>
      <c r="J42" s="25"/>
      <c r="K42" s="2"/>
    </row>
    <row r="43" spans="1:11" ht="12">
      <c r="A43" s="2" t="s">
        <v>66</v>
      </c>
      <c r="B43" s="82">
        <v>134</v>
      </c>
      <c r="C43" s="88">
        <f t="shared" si="22"/>
        <v>8.18070818070818</v>
      </c>
      <c r="D43" s="2"/>
      <c r="E43" s="2"/>
      <c r="F43" s="2"/>
      <c r="G43" s="2" t="s">
        <v>67</v>
      </c>
      <c r="H43" s="2"/>
      <c r="I43" s="2"/>
      <c r="J43" s="2"/>
      <c r="K43" s="2"/>
    </row>
    <row r="44" spans="1:11" ht="12">
      <c r="A44" s="2" t="s">
        <v>68</v>
      </c>
      <c r="B44" s="82">
        <v>851</v>
      </c>
      <c r="C44" s="88">
        <f t="shared" si="22"/>
        <v>51.953601953601954</v>
      </c>
      <c r="D44" s="2"/>
      <c r="E44" s="2"/>
      <c r="F44" s="2"/>
      <c r="G44" s="2" t="s">
        <v>67</v>
      </c>
      <c r="H44" s="2"/>
      <c r="I44" s="2"/>
      <c r="J44" s="2"/>
      <c r="K44" s="2"/>
    </row>
    <row r="45" spans="1:11" ht="12">
      <c r="A45" s="2" t="s">
        <v>69</v>
      </c>
      <c r="B45" s="82">
        <v>49</v>
      </c>
      <c r="C45" s="88">
        <f t="shared" si="22"/>
        <v>2.9914529914529915</v>
      </c>
      <c r="D45" s="2"/>
      <c r="E45" s="32"/>
      <c r="F45" s="2"/>
      <c r="G45" s="2"/>
      <c r="H45" s="2"/>
      <c r="I45" s="2"/>
      <c r="J45" s="2"/>
      <c r="K45" s="2"/>
    </row>
    <row r="46" spans="1:11" ht="12">
      <c r="A46" s="2" t="s">
        <v>70</v>
      </c>
      <c r="B46" s="82">
        <v>72</v>
      </c>
      <c r="C46" s="88">
        <f t="shared" si="22"/>
        <v>4.395604395604396</v>
      </c>
      <c r="D46" s="25"/>
      <c r="E46" s="25"/>
      <c r="F46" s="25"/>
      <c r="G46" s="25"/>
      <c r="H46" s="25"/>
      <c r="I46" s="25"/>
      <c r="J46" s="2"/>
      <c r="K46" s="2"/>
    </row>
    <row r="47" spans="1:12" ht="12">
      <c r="A47" s="2" t="s">
        <v>71</v>
      </c>
      <c r="B47" s="82">
        <v>446</v>
      </c>
      <c r="C47" s="88">
        <f t="shared" si="22"/>
        <v>27.228327228327228</v>
      </c>
      <c r="D47" s="32"/>
      <c r="E47" s="2"/>
      <c r="F47" s="32"/>
      <c r="G47" s="32"/>
      <c r="H47" s="32"/>
      <c r="I47" s="32"/>
      <c r="J47" s="32"/>
      <c r="K47" s="32"/>
      <c r="L47" s="89"/>
    </row>
    <row r="48" spans="1:12" ht="12">
      <c r="A48" s="2" t="s">
        <v>72</v>
      </c>
      <c r="B48" s="82">
        <f>SUBTOTAL(9,B42:B47)</f>
        <v>1638</v>
      </c>
      <c r="C48" s="90">
        <f>SUBTOTAL(9,C42:C47)</f>
        <v>100</v>
      </c>
      <c r="F48" s="89"/>
      <c r="G48" s="89"/>
      <c r="H48" s="89"/>
      <c r="I48" s="89"/>
      <c r="J48" s="89"/>
      <c r="K48" s="89"/>
      <c r="L48" s="89"/>
    </row>
  </sheetData>
  <sheetProtection selectLockedCells="1" selectUnlockedCells="1"/>
  <mergeCells count="4">
    <mergeCell ref="C30:D30"/>
    <mergeCell ref="C31:D31"/>
    <mergeCell ref="C32:D32"/>
    <mergeCell ref="C33:D33"/>
  </mergeCells>
  <printOptions/>
  <pageMargins left="0.24027777777777778" right="0.2361111111111111" top="0.31527777777777777" bottom="0.6694444444444444" header="0.5118055555555555" footer="0.5118055555555555"/>
  <pageSetup horizontalDpi="300" verticalDpi="300" orientation="landscape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Reidar</dc:creator>
  <cp:keywords/>
  <dc:description/>
  <cp:lastModifiedBy>simenru</cp:lastModifiedBy>
  <dcterms:created xsi:type="dcterms:W3CDTF">2010-12-06T18:47:54Z</dcterms:created>
  <dcterms:modified xsi:type="dcterms:W3CDTF">2011-01-28T17:18:39Z</dcterms:modified>
  <cp:category/>
  <cp:version/>
  <cp:contentType/>
  <cp:contentStatus/>
</cp:coreProperties>
</file>